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-120" yWindow="-120" windowWidth="29040" windowHeight="15840" firstSheet="1" activeTab="1"/>
  </bookViews>
  <sheets>
    <sheet name="Рекомендации" sheetId="5" state="hidden" r:id="rId1"/>
    <sheet name="Для оплаты платежным поручением" sheetId="6" r:id="rId2"/>
    <sheet name="С ндс" sheetId="3" state="hidden" r:id="rId3"/>
    <sheet name="НДС" sheetId="4" state="hidden" r:id="rId4"/>
  </sheets>
  <externalReferences>
    <externalReference r:id="rId5"/>
  </externalReferences>
  <definedNames>
    <definedName name="_YN3">'[1]ТН-2 (альбомн)'!#REF!</definedName>
    <definedName name="КТ">'Для оплаты платежным поручением'!$30:$30</definedName>
    <definedName name="НТ">'Для оплаты платежным поручением'!$15:$15</definedName>
    <definedName name="_xlnm.Print_Area" localSheetId="1">'Для оплаты платежным поручением'!$A$1:$DW$40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L14" i="6" l="1"/>
  <c r="CW14" i="6" s="1"/>
  <c r="BL15" i="6" l="1"/>
  <c r="L5" i="6"/>
  <c r="BL16" i="6"/>
  <c r="CK16" i="6" s="1"/>
  <c r="CW16" i="6" s="1"/>
  <c r="BL17" i="6"/>
  <c r="CK17" i="6" s="1"/>
  <c r="BL18" i="6"/>
  <c r="CK18" i="6" s="1"/>
  <c r="CW18" i="6" s="1"/>
  <c r="BL19" i="6"/>
  <c r="CK19" i="6" s="1"/>
  <c r="CW19" i="6" s="1"/>
  <c r="BL20" i="6"/>
  <c r="CK20" i="6" s="1"/>
  <c r="CW20" i="6" s="1"/>
  <c r="BL21" i="6"/>
  <c r="CK21" i="6" s="1"/>
  <c r="CW21" i="6" s="1"/>
  <c r="BL22" i="6"/>
  <c r="CK22" i="6" s="1"/>
  <c r="CW22" i="6" s="1"/>
  <c r="BL23" i="6"/>
  <c r="CK23" i="6" s="1"/>
  <c r="CW23" i="6" s="1"/>
  <c r="BL24" i="6"/>
  <c r="CK24" i="6" s="1"/>
  <c r="CW24" i="6" s="1"/>
  <c r="BL25" i="6"/>
  <c r="CK25" i="6" s="1"/>
  <c r="CW25" i="6" s="1"/>
  <c r="BL26" i="6"/>
  <c r="CK26" i="6" s="1"/>
  <c r="CW26" i="6" s="1"/>
  <c r="BL27" i="6"/>
  <c r="CK27" i="6" s="1"/>
  <c r="CW27" i="6" s="1"/>
  <c r="BL28" i="6"/>
  <c r="CK28" i="6" s="1"/>
  <c r="CW28" i="6" s="1"/>
  <c r="BL29" i="6"/>
  <c r="CK29" i="6" s="1"/>
  <c r="CW29" i="6" s="1"/>
  <c r="BL30" i="6"/>
  <c r="CK30" i="6" s="1"/>
  <c r="CW30" i="6" s="1"/>
  <c r="N2" i="4"/>
  <c r="Q3" i="4" s="1"/>
  <c r="N2" i="3"/>
  <c r="R2" i="3" s="1"/>
  <c r="AO31" i="6"/>
  <c r="BL31" i="6" l="1"/>
  <c r="R2" i="4"/>
  <c r="CK31" i="6"/>
  <c r="E1" i="4" s="1"/>
  <c r="E12" i="4" s="1"/>
  <c r="A28" i="4" s="1"/>
  <c r="CW17" i="6"/>
  <c r="CW31" i="6" s="1"/>
  <c r="E1" i="3" s="1"/>
  <c r="E12" i="3" s="1"/>
  <c r="A28" i="3" s="1"/>
  <c r="Q3" i="3"/>
  <c r="S3" i="4"/>
  <c r="S2" i="4"/>
  <c r="P2" i="4"/>
  <c r="P2" i="3"/>
  <c r="Q2" i="4" l="1"/>
  <c r="K3" i="4" s="1"/>
  <c r="A30" i="4"/>
  <c r="C30" i="4" s="1"/>
  <c r="E30" i="4" s="1"/>
  <c r="B28" i="4"/>
  <c r="E28" i="4" s="1"/>
  <c r="A27" i="4"/>
  <c r="S3" i="3"/>
  <c r="S2" i="3"/>
  <c r="A30" i="3"/>
  <c r="B28" i="3"/>
  <c r="E28" i="3" s="1"/>
  <c r="A27" i="3"/>
  <c r="Q2" i="3" l="1"/>
  <c r="K3" i="3" s="1"/>
  <c r="A26" i="4"/>
  <c r="B27" i="4"/>
  <c r="C31" i="4"/>
  <c r="E31" i="4" s="1"/>
  <c r="A26" i="3"/>
  <c r="B27" i="3"/>
  <c r="C30" i="3"/>
  <c r="E30" i="3" s="1"/>
  <c r="A24" i="4" l="1"/>
  <c r="B26" i="4"/>
  <c r="C27" i="4"/>
  <c r="E27" i="4" s="1"/>
  <c r="C28" i="4"/>
  <c r="A24" i="3"/>
  <c r="B26" i="3"/>
  <c r="C31" i="3"/>
  <c r="E31" i="3" s="1"/>
  <c r="C27" i="3"/>
  <c r="E27" i="3" s="1"/>
  <c r="C28" i="3"/>
  <c r="D28" i="4" l="1"/>
  <c r="F28" i="4"/>
  <c r="B24" i="4"/>
  <c r="E24" i="4" s="1"/>
  <c r="A23" i="4"/>
  <c r="C26" i="4"/>
  <c r="E29" i="4"/>
  <c r="E26" i="4"/>
  <c r="F28" i="3"/>
  <c r="D28" i="3"/>
  <c r="B24" i="3"/>
  <c r="E24" i="3" s="1"/>
  <c r="A23" i="3"/>
  <c r="C26" i="3"/>
  <c r="E26" i="3"/>
  <c r="E29" i="3"/>
  <c r="A22" i="4" l="1"/>
  <c r="B23" i="4"/>
  <c r="B23" i="3"/>
  <c r="A22" i="3"/>
  <c r="A20" i="4" l="1"/>
  <c r="B22" i="4"/>
  <c r="C23" i="4"/>
  <c r="E23" i="4" s="1"/>
  <c r="C24" i="4"/>
  <c r="C23" i="3"/>
  <c r="E23" i="3" s="1"/>
  <c r="C24" i="3"/>
  <c r="A20" i="3"/>
  <c r="B22" i="3"/>
  <c r="B20" i="4" l="1"/>
  <c r="A19" i="4"/>
  <c r="D24" i="4"/>
  <c r="F24" i="4"/>
  <c r="E22" i="4"/>
  <c r="C22" i="4"/>
  <c r="E25" i="4"/>
  <c r="A19" i="3"/>
  <c r="B20" i="3"/>
  <c r="E22" i="3"/>
  <c r="C22" i="3"/>
  <c r="E25" i="3"/>
  <c r="D24" i="3"/>
  <c r="F24" i="3"/>
  <c r="E20" i="4" l="1"/>
  <c r="F25" i="4"/>
  <c r="A9" i="4" s="1"/>
  <c r="B19" i="4"/>
  <c r="A18" i="4"/>
  <c r="F25" i="3"/>
  <c r="A9" i="3" s="1"/>
  <c r="A18" i="3"/>
  <c r="B19" i="3"/>
  <c r="E20" i="3"/>
  <c r="C19" i="4" l="1"/>
  <c r="E19" i="4" s="1"/>
  <c r="C20" i="4"/>
  <c r="B18" i="4"/>
  <c r="E21" i="4" s="1"/>
  <c r="A16" i="4"/>
  <c r="B18" i="3"/>
  <c r="A16" i="3"/>
  <c r="C19" i="3"/>
  <c r="E19" i="3" s="1"/>
  <c r="C20" i="3"/>
  <c r="F21" i="4" l="1"/>
  <c r="A8" i="4" s="1"/>
  <c r="C18" i="4"/>
  <c r="E18" i="4"/>
  <c r="B16" i="4"/>
  <c r="A15" i="4"/>
  <c r="D20" i="4"/>
  <c r="F20" i="4"/>
  <c r="C18" i="3"/>
  <c r="E18" i="3"/>
  <c r="E21" i="3"/>
  <c r="F20" i="3"/>
  <c r="D20" i="3"/>
  <c r="B16" i="3"/>
  <c r="A15" i="3"/>
  <c r="A14" i="4" l="1"/>
  <c r="B15" i="4"/>
  <c r="E16" i="4"/>
  <c r="E16" i="3"/>
  <c r="A14" i="3"/>
  <c r="B15" i="3"/>
  <c r="F21" i="3"/>
  <c r="A8" i="3" s="1"/>
  <c r="B14" i="4" l="1"/>
  <c r="A13" i="4"/>
  <c r="C15" i="4"/>
  <c r="E15" i="4" s="1"/>
  <c r="C16" i="4"/>
  <c r="B14" i="3"/>
  <c r="E17" i="3" s="1"/>
  <c r="A13" i="3"/>
  <c r="C15" i="3"/>
  <c r="E15" i="3" s="1"/>
  <c r="C16" i="3"/>
  <c r="D16" i="4" l="1"/>
  <c r="F16" i="4"/>
  <c r="C14" i="4"/>
  <c r="E14" i="4"/>
  <c r="E17" i="4"/>
  <c r="F17" i="3"/>
  <c r="A7" i="3" s="1"/>
  <c r="F29" i="3"/>
  <c r="A10" i="3" s="1"/>
  <c r="C14" i="3"/>
  <c r="E14" i="3"/>
  <c r="F16" i="3"/>
  <c r="D16" i="3"/>
  <c r="F17" i="4" l="1"/>
  <c r="A7" i="4" s="1"/>
  <c r="F29" i="4"/>
  <c r="A10" i="4" s="1"/>
  <c r="B4" i="3"/>
  <c r="B5" i="3"/>
  <c r="B4" i="4" l="1"/>
  <c r="B5" i="4"/>
  <c r="F7" i="3"/>
  <c r="F8" i="3" s="1"/>
  <c r="F9" i="3" s="1"/>
  <c r="F7" i="4" l="1"/>
  <c r="F8" i="4" s="1"/>
  <c r="F9" i="4" s="1"/>
  <c r="B3" i="3"/>
  <c r="B2" i="3"/>
  <c r="Y33" i="6" s="1"/>
  <c r="B2" i="4" l="1"/>
  <c r="AC36" i="6" s="1"/>
  <c r="B3" i="4"/>
</calcChain>
</file>

<file path=xl/sharedStrings.xml><?xml version="1.0" encoding="utf-8"?>
<sst xmlns="http://schemas.openxmlformats.org/spreadsheetml/2006/main" count="179" uniqueCount="123">
  <si>
    <t>Форма № 868</t>
  </si>
  <si>
    <t>Поставщик</t>
  </si>
  <si>
    <t>и его адрес</t>
  </si>
  <si>
    <t>Сч. №</t>
  </si>
  <si>
    <t>в</t>
  </si>
  <si>
    <t>от</t>
  </si>
  <si>
    <t>г.</t>
  </si>
  <si>
    <t>Наименование</t>
  </si>
  <si>
    <t>Количество</t>
  </si>
  <si>
    <t>Цена</t>
  </si>
  <si>
    <t>Сумма</t>
  </si>
  <si>
    <t>Ставка НДС</t>
  </si>
  <si>
    <t>Сумма НДС</t>
  </si>
  <si>
    <t>СЧЕТ-ФАКТУРА №</t>
  </si>
  <si>
    <t>Ст. отправления</t>
  </si>
  <si>
    <t>Ед. измер.</t>
  </si>
  <si>
    <t>ИТОГО</t>
  </si>
  <si>
    <t>Х</t>
  </si>
  <si>
    <t xml:space="preserve">Всего к оплате </t>
  </si>
  <si>
    <t xml:space="preserve"> </t>
  </si>
  <si>
    <t>(сумма прописью)</t>
  </si>
  <si>
    <t>Итого сумма НДС</t>
  </si>
  <si>
    <t>(должность)</t>
  </si>
  <si>
    <t>(подпись)</t>
  </si>
  <si>
    <t>(фамилия, инициалы)</t>
  </si>
  <si>
    <t>Наименование контрагента</t>
  </si>
  <si>
    <t>р/сч</t>
  </si>
  <si>
    <t>Адрес банка</t>
  </si>
  <si>
    <t>Наименование банка</t>
  </si>
  <si>
    <t>г.Минск ул. Варвашени, 35</t>
  </si>
  <si>
    <t>Ф-л № 200 "ОАО АСБ Беларусбанк"</t>
  </si>
  <si>
    <t>г.Минск, пр-кт Независимости, 32</t>
  </si>
  <si>
    <t>г.Минск, ул. Козлова, 56</t>
  </si>
  <si>
    <t>ЧУП Тигр</t>
  </si>
  <si>
    <t>г.Орша, ул. Ленинская, 45</t>
  </si>
  <si>
    <t>Ф-л №156 БелАПБ</t>
  </si>
  <si>
    <t>г.Орша, ул. Юбилейная, 15а</t>
  </si>
  <si>
    <t>Ст.назначения</t>
  </si>
  <si>
    <t>г.Орша, ул.Грибоедова, 5</t>
  </si>
  <si>
    <t>Юр. адрес</t>
  </si>
  <si>
    <t>Заглавная без НДС</t>
  </si>
  <si>
    <t xml:space="preserve">Сегодня с утра судя по всему было </t>
  </si>
  <si>
    <t>Заглавная с НДС</t>
  </si>
  <si>
    <t>маленькая без НДС</t>
  </si>
  <si>
    <t>маленькая с НДС</t>
  </si>
  <si>
    <t>рублей</t>
  </si>
  <si>
    <t xml:space="preserve">один </t>
  </si>
  <si>
    <t xml:space="preserve">одна </t>
  </si>
  <si>
    <t xml:space="preserve">десять </t>
  </si>
  <si>
    <t xml:space="preserve">два </t>
  </si>
  <si>
    <t xml:space="preserve">две </t>
  </si>
  <si>
    <t xml:space="preserve">одиннадцать </t>
  </si>
  <si>
    <t xml:space="preserve">двадцать </t>
  </si>
  <si>
    <t xml:space="preserve">двести </t>
  </si>
  <si>
    <t xml:space="preserve">три </t>
  </si>
  <si>
    <t xml:space="preserve">двенадцать </t>
  </si>
  <si>
    <t xml:space="preserve">тридцать </t>
  </si>
  <si>
    <t xml:space="preserve">триста </t>
  </si>
  <si>
    <t xml:space="preserve">четыре </t>
  </si>
  <si>
    <t xml:space="preserve">тринадцать </t>
  </si>
  <si>
    <t xml:space="preserve">сорок </t>
  </si>
  <si>
    <t xml:space="preserve">четыреста </t>
  </si>
  <si>
    <t xml:space="preserve">пять </t>
  </si>
  <si>
    <t xml:space="preserve">четырнадцать </t>
  </si>
  <si>
    <t xml:space="preserve">пятьдесят </t>
  </si>
  <si>
    <t xml:space="preserve">пятьсот </t>
  </si>
  <si>
    <t xml:space="preserve">шесть </t>
  </si>
  <si>
    <t xml:space="preserve">пятнадцать </t>
  </si>
  <si>
    <t xml:space="preserve">шестьдесят </t>
  </si>
  <si>
    <t xml:space="preserve">шестьсот </t>
  </si>
  <si>
    <t xml:space="preserve">семь </t>
  </si>
  <si>
    <t xml:space="preserve">шестнадцать </t>
  </si>
  <si>
    <t xml:space="preserve">семьдесят </t>
  </si>
  <si>
    <t xml:space="preserve">семьсот </t>
  </si>
  <si>
    <t xml:space="preserve">восемь </t>
  </si>
  <si>
    <t xml:space="preserve">семнадцать </t>
  </si>
  <si>
    <t xml:space="preserve">восемьдесят </t>
  </si>
  <si>
    <t xml:space="preserve">восемьсот </t>
  </si>
  <si>
    <t xml:space="preserve">девять </t>
  </si>
  <si>
    <t xml:space="preserve">восемнадцать </t>
  </si>
  <si>
    <t xml:space="preserve">девяносто </t>
  </si>
  <si>
    <t xml:space="preserve">девятьсот </t>
  </si>
  <si>
    <t xml:space="preserve">девятнадцать </t>
  </si>
  <si>
    <t xml:space="preserve">сто </t>
  </si>
  <si>
    <t>г.Минск, ул. Козлова, 57</t>
  </si>
  <si>
    <t>Область банка</t>
  </si>
  <si>
    <t>Минская</t>
  </si>
  <si>
    <r>
      <t>В ячейках, помеченных цветом, содержатся формулы.</t>
    </r>
    <r>
      <rPr>
        <b/>
        <sz val="9"/>
        <rFont val="Times New Roman CYR"/>
        <charset val="204"/>
      </rPr>
      <t xml:space="preserve"> Не рекомендуется удалять информацию из данных ячеек! </t>
    </r>
    <r>
      <rPr>
        <sz val="9"/>
        <rFont val="Times New Roman CYR"/>
        <charset val="204"/>
      </rPr>
      <t xml:space="preserve">По умолчанию, в ячейках с числовыми значениями установлен формат "финансовый", при котором прочеркивание ставится автоматически при внесении в нее значения "0".     Если в ячейку ошибочно внесено значение, то следует вместо него </t>
    </r>
    <r>
      <rPr>
        <b/>
        <sz val="9"/>
        <rFont val="Times New Roman CYR"/>
        <charset val="204"/>
      </rPr>
      <t>поставить цифру "0"</t>
    </r>
    <r>
      <rPr>
        <sz val="9"/>
        <rFont val="Times New Roman CYR"/>
        <charset val="204"/>
      </rPr>
      <t xml:space="preserve">. При необходимости представления значений с одним или двумя знаками после запятой, формат в ячейках, куда вносятся данные значения, можно изменить следующим образом: 
выделить данные ячейки, нажать правую кнопку мыши и выбрать команду </t>
    </r>
    <r>
      <rPr>
        <u/>
        <sz val="9"/>
        <rFont val="Times New Roman CYR"/>
        <charset val="204"/>
      </rPr>
      <t>"Формат ячеек".</t>
    </r>
    <r>
      <rPr>
        <sz val="9"/>
        <rFont val="Times New Roman CYR"/>
        <charset val="204"/>
      </rPr>
      <t xml:space="preserve"> В строке </t>
    </r>
    <r>
      <rPr>
        <u/>
        <sz val="9"/>
        <rFont val="Times New Roman CYR"/>
        <charset val="204"/>
      </rPr>
      <t>"Число десятичных знаков"</t>
    </r>
    <r>
      <rPr>
        <sz val="9"/>
        <rFont val="Times New Roman CYR"/>
        <charset val="204"/>
      </rPr>
      <t xml:space="preserve"> указать необходимое кол-во знаков после запятой.
</t>
    </r>
    <r>
      <rPr>
        <b/>
        <sz val="9"/>
        <rFont val="Times New Roman CYR"/>
        <charset val="204"/>
      </rPr>
      <t/>
    </r>
  </si>
  <si>
    <t>Рекомендации по заполнению счет-фактуры, 
подготовленной с использованием системы "КонсультантПлюс"</t>
  </si>
  <si>
    <t>УНН</t>
  </si>
  <si>
    <t>Дата и номер договора</t>
  </si>
  <si>
    <t>Код банка</t>
  </si>
  <si>
    <t>ОДО Интеллектуальный дом</t>
  </si>
  <si>
    <t>10.01.2009 г. № 35</t>
  </si>
  <si>
    <t>10.01.2009 г. № 36</t>
  </si>
  <si>
    <t>г.Минск, ул. Нестеренко, 25</t>
  </si>
  <si>
    <t>г. Минск, ул. Одоевского, 15</t>
  </si>
  <si>
    <t>02.03.2010 № 89</t>
  </si>
  <si>
    <t>шт</t>
  </si>
  <si>
    <t>должность</t>
  </si>
  <si>
    <t>Фамилия, инициалы</t>
  </si>
  <si>
    <t>Для автоматического выбора ответственного лица заполните нижеприведенную таблицу, после чего Вы сможете выбрать "Должность" из выпадающего спика, а "Фамилия, инициалы" проставится автоматически.</t>
  </si>
  <si>
    <t>менеджер</t>
  </si>
  <si>
    <t>Павлова И.К.</t>
  </si>
  <si>
    <t>Заполните все реквизиты таблицы на сером фоне справа от Счет-фактуры для автоматического заполнения строк с данными о Поставщике, Грузоотправителе,  Плательщике и Грузополучателе. Данные в таблице приведены для примера, удалите их и внесите свои.</t>
  </si>
  <si>
    <t>Администрация Центрального района г.Минска</t>
  </si>
  <si>
    <t>г. Минск, ул. Мельникайте, 6</t>
  </si>
  <si>
    <t>б/н</t>
  </si>
  <si>
    <t>Артюшевский А.И.</t>
  </si>
  <si>
    <t>главный специалист отдела БУ и О</t>
  </si>
  <si>
    <t>Бланк трудовой книжки</t>
  </si>
  <si>
    <t>Бланк вкладыша к трудовой книжке</t>
  </si>
  <si>
    <t>УНП 100649854</t>
  </si>
  <si>
    <t>Сумма с НДС, руб.</t>
  </si>
  <si>
    <t>-</t>
  </si>
  <si>
    <t>Региональная дирекция № 700 по г.Минску и Минской области ОАО "БПС - Сбербанк"</t>
  </si>
  <si>
    <t xml:space="preserve"> Минск, пр.Машерова, 80</t>
  </si>
  <si>
    <t>BY42BPSB36421021160289330000</t>
  </si>
  <si>
    <t>BPSBBY2X</t>
  </si>
  <si>
    <t>Р/с BY46АКВВ36410000000235100000</t>
  </si>
  <si>
    <t>ЦБУ №510 ОАО "АСБ Беларусбанк"  
УНП 100 649 854, ОКПО 040 14 329.</t>
  </si>
  <si>
    <t>код АКВВBY2Х
код АКВВBY21510</t>
  </si>
  <si>
    <t>Заполните необходимое вам количество трудовых книжек или  вкладышей к ним  в желтых ячейках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</si>
</sst>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_р_._-;\-* #,##0_р_._-;_-* &quot;-&quot;_р_._-;_-@_-"/>
    <numFmt numFmtId="165" formatCode="_-* #,##0.00&quot;р.&quot;_-;\-* #,##0.00&quot;р.&quot;_-;_-* &quot;-&quot;??&quot;р.&quot;_-;_-@_-"/>
    <numFmt numFmtId="166" formatCode="0;[Red]0"/>
    <numFmt numFmtId="167" formatCode="d\ mmmm\,\ yyyy"/>
    <numFmt numFmtId="168" formatCode="_-* #,##0.00[$р.-419]_-;\-* #,##0.00[$р.-419]_-;_-* &quot;-&quot;??[$р.-419]_-;_-@_-"/>
    <numFmt numFmtId="169" formatCode="_-* #,##0.00_р_._-;\-* #,##0.00_р_._-;_-* &quot;-&quot;_р_._-;_-@_-"/>
  </numFmts>
  <fonts count="27" x14ac:knownFonts="1">
    <font>
      <sz val="10"/>
      <name val="Times New Roman CYR"/>
      <family val="1"/>
      <charset val="204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9"/>
      <name val="Times New Roman CYR"/>
      <family val="1"/>
      <charset val="204"/>
    </font>
    <font>
      <sz val="8"/>
      <name val="Times New Roman CYR"/>
      <family val="1"/>
      <charset val="204"/>
    </font>
    <font>
      <sz val="9"/>
      <name val="Times New Roman CYR"/>
      <family val="1"/>
      <charset val="204"/>
    </font>
    <font>
      <i/>
      <sz val="8"/>
      <name val="Times New Roman CYR"/>
      <family val="1"/>
      <charset val="204"/>
    </font>
    <font>
      <b/>
      <sz val="8"/>
      <color indexed="16"/>
      <name val="Times New Roman CYR"/>
      <charset val="204"/>
    </font>
    <font>
      <b/>
      <sz val="12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</font>
    <font>
      <sz val="10"/>
      <name val="Times New Roman"/>
      <family val="1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sz val="9"/>
      <name val="Arial Cyr"/>
      <family val="2"/>
      <charset val="204"/>
    </font>
    <font>
      <u/>
      <sz val="10"/>
      <name val="Arial Cyr"/>
      <charset val="204"/>
    </font>
    <font>
      <u/>
      <sz val="10"/>
      <color indexed="12"/>
      <name val="Arial Cyr"/>
      <charset val="204"/>
    </font>
    <font>
      <b/>
      <sz val="14"/>
      <name val="Times New Roman CYR"/>
      <charset val="204"/>
    </font>
    <font>
      <sz val="9"/>
      <name val="Times New Roman CYR"/>
      <charset val="204"/>
    </font>
    <font>
      <b/>
      <sz val="9"/>
      <name val="Times New Roman CYR"/>
      <charset val="204"/>
    </font>
    <font>
      <u/>
      <sz val="9"/>
      <name val="Times New Roman CYR"/>
      <charset val="204"/>
    </font>
    <font>
      <sz val="10"/>
      <color indexed="16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 CYR"/>
      <family val="1"/>
      <charset val="204"/>
    </font>
    <font>
      <sz val="40"/>
      <color rgb="FFFF000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>
      <alignment horizontal="left"/>
    </xf>
    <xf numFmtId="0" fontId="2" fillId="0" borderId="0">
      <alignment horizontal="justify"/>
    </xf>
    <xf numFmtId="49" fontId="2" fillId="0" borderId="1">
      <alignment horizontal="left"/>
    </xf>
    <xf numFmtId="0" fontId="18" fillId="0" borderId="0" applyNumberFormat="0" applyFill="0" applyBorder="0" applyAlignment="0" applyProtection="0">
      <alignment vertical="top"/>
      <protection locked="0"/>
    </xf>
    <xf numFmtId="49" fontId="2" fillId="0" borderId="1">
      <alignment horizontal="center"/>
    </xf>
    <xf numFmtId="165" fontId="1" fillId="0" borderId="0" applyFont="0" applyFill="0" applyBorder="0" applyAlignment="0" applyProtection="0"/>
    <xf numFmtId="0" fontId="3" fillId="0" borderId="0">
      <alignment horizontal="center" vertical="top" wrapText="1"/>
    </xf>
    <xf numFmtId="0" fontId="4" fillId="0" borderId="1">
      <alignment horizontal="center" vertical="center" wrapText="1"/>
    </xf>
    <xf numFmtId="0" fontId="5" fillId="0" borderId="0">
      <alignment horizontal="right" vertical="top"/>
    </xf>
    <xf numFmtId="0" fontId="1" fillId="0" borderId="0"/>
    <xf numFmtId="0" fontId="6" fillId="0" borderId="0">
      <alignment horizontal="left"/>
    </xf>
    <xf numFmtId="49" fontId="7" fillId="0" borderId="0">
      <alignment horizontal="center" vertical="top"/>
    </xf>
    <xf numFmtId="0" fontId="2" fillId="0" borderId="2">
      <alignment horizontal="center"/>
    </xf>
    <xf numFmtId="0" fontId="5" fillId="0" borderId="0">
      <alignment horizontal="right" vertical="top" wrapText="1"/>
    </xf>
    <xf numFmtId="0" fontId="2" fillId="0" borderId="1">
      <alignment horizontal="center"/>
    </xf>
    <xf numFmtId="0" fontId="5" fillId="0" borderId="0">
      <alignment horizontal="justify"/>
    </xf>
  </cellStyleXfs>
  <cellXfs count="103">
    <xf numFmtId="0" fontId="0" fillId="0" borderId="0" xfId="0">
      <alignment horizontal="left"/>
    </xf>
    <xf numFmtId="0" fontId="0" fillId="2" borderId="0" xfId="0" applyFill="1">
      <alignment horizontal="left"/>
    </xf>
    <xf numFmtId="49" fontId="7" fillId="3" borderId="0" xfId="11" applyFill="1">
      <alignment horizontal="center" vertical="top"/>
    </xf>
    <xf numFmtId="0" fontId="0" fillId="3" borderId="0" xfId="0" applyFill="1">
      <alignment horizontal="left"/>
    </xf>
    <xf numFmtId="0" fontId="0" fillId="3" borderId="3" xfId="0" applyFill="1" applyBorder="1">
      <alignment horizontal="left"/>
    </xf>
    <xf numFmtId="0" fontId="5" fillId="2" borderId="1" xfId="0" applyFont="1" applyFill="1" applyBorder="1" applyAlignment="1" applyProtection="1">
      <alignment horizontal="center" shrinkToFit="1"/>
      <protection locked="0"/>
    </xf>
    <xf numFmtId="0" fontId="0" fillId="2" borderId="1" xfId="0" applyFill="1" applyBorder="1">
      <alignment horizontal="left"/>
    </xf>
    <xf numFmtId="0" fontId="0" fillId="2" borderId="1" xfId="0" applyFill="1" applyBorder="1" applyAlignment="1">
      <alignment horizontal="left" shrinkToFit="1"/>
    </xf>
    <xf numFmtId="166" fontId="0" fillId="2" borderId="1" xfId="0" applyNumberFormat="1" applyFill="1" applyBorder="1" applyAlignment="1">
      <alignment horizontal="center" shrinkToFit="1"/>
    </xf>
    <xf numFmtId="0" fontId="8" fillId="2" borderId="1" xfId="0" applyFont="1" applyFill="1" applyBorder="1" applyAlignment="1" applyProtection="1">
      <alignment horizontal="center" shrinkToFit="1"/>
      <protection locked="0"/>
    </xf>
    <xf numFmtId="0" fontId="1" fillId="0" borderId="0" xfId="9" applyProtection="1">
      <protection hidden="1"/>
    </xf>
    <xf numFmtId="4" fontId="9" fillId="0" borderId="0" xfId="9" applyNumberFormat="1" applyFont="1" applyAlignment="1" applyProtection="1">
      <alignment horizontal="right"/>
      <protection hidden="1"/>
    </xf>
    <xf numFmtId="0" fontId="1" fillId="0" borderId="0" xfId="9" applyAlignment="1" applyProtection="1">
      <alignment horizontal="left"/>
      <protection hidden="1"/>
    </xf>
    <xf numFmtId="0" fontId="10" fillId="0" borderId="0" xfId="9" applyFont="1" applyProtection="1">
      <protection hidden="1"/>
    </xf>
    <xf numFmtId="0" fontId="11" fillId="0" borderId="0" xfId="9" applyFont="1" applyProtection="1">
      <protection hidden="1"/>
    </xf>
    <xf numFmtId="0" fontId="12" fillId="0" borderId="0" xfId="9" applyFont="1" applyProtection="1">
      <protection hidden="1"/>
    </xf>
    <xf numFmtId="0" fontId="1" fillId="0" borderId="0" xfId="9" applyAlignment="1" applyProtection="1">
      <alignment horizontal="center"/>
      <protection hidden="1"/>
    </xf>
    <xf numFmtId="0" fontId="13" fillId="0" borderId="0" xfId="9" applyFont="1" applyProtection="1">
      <protection hidden="1"/>
    </xf>
    <xf numFmtId="167" fontId="14" fillId="0" borderId="0" xfId="9" applyNumberFormat="1" applyFont="1" applyAlignment="1" applyProtection="1">
      <alignment horizontal="left"/>
      <protection hidden="1"/>
    </xf>
    <xf numFmtId="0" fontId="15" fillId="0" borderId="0" xfId="9" applyFont="1" applyProtection="1">
      <protection hidden="1"/>
    </xf>
    <xf numFmtId="0" fontId="1" fillId="0" borderId="0" xfId="9" applyAlignment="1" applyProtection="1">
      <alignment horizontal="right"/>
      <protection hidden="1"/>
    </xf>
    <xf numFmtId="0" fontId="14" fillId="0" borderId="0" xfId="9" applyFont="1" applyAlignment="1" applyProtection="1">
      <alignment horizontal="right"/>
      <protection hidden="1"/>
    </xf>
    <xf numFmtId="0" fontId="14" fillId="0" borderId="0" xfId="9" applyFont="1" applyProtection="1">
      <protection hidden="1"/>
    </xf>
    <xf numFmtId="0" fontId="13" fillId="0" borderId="0" xfId="9" applyFont="1" applyAlignment="1" applyProtection="1">
      <alignment horizontal="center"/>
      <protection hidden="1"/>
    </xf>
    <xf numFmtId="168" fontId="1" fillId="0" borderId="0" xfId="9" applyNumberFormat="1" applyProtection="1">
      <protection hidden="1"/>
    </xf>
    <xf numFmtId="2" fontId="1" fillId="0" borderId="0" xfId="9" applyNumberFormat="1" applyAlignment="1" applyProtection="1">
      <alignment horizontal="right"/>
      <protection hidden="1"/>
    </xf>
    <xf numFmtId="22" fontId="1" fillId="0" borderId="0" xfId="9" applyNumberFormat="1" applyProtection="1">
      <protection hidden="1"/>
    </xf>
    <xf numFmtId="0" fontId="10" fillId="0" borderId="0" xfId="9" applyFont="1" applyAlignment="1" applyProtection="1">
      <alignment shrinkToFit="1"/>
      <protection hidden="1"/>
    </xf>
    <xf numFmtId="0" fontId="14" fillId="0" borderId="0" xfId="9" applyFont="1" applyAlignment="1" applyProtection="1">
      <alignment horizontal="left"/>
      <protection hidden="1"/>
    </xf>
    <xf numFmtId="14" fontId="14" fillId="0" borderId="0" xfId="9" applyNumberFormat="1" applyFont="1" applyProtection="1">
      <protection hidden="1"/>
    </xf>
    <xf numFmtId="4" fontId="14" fillId="0" borderId="0" xfId="9" applyNumberFormat="1" applyFont="1" applyAlignment="1" applyProtection="1">
      <alignment horizontal="right"/>
      <protection hidden="1"/>
    </xf>
    <xf numFmtId="22" fontId="14" fillId="0" borderId="0" xfId="9" applyNumberFormat="1" applyFont="1" applyProtection="1">
      <protection hidden="1"/>
    </xf>
    <xf numFmtId="4" fontId="14" fillId="0" borderId="0" xfId="9" applyNumberFormat="1" applyFont="1" applyAlignment="1" applyProtection="1">
      <alignment horizontal="left"/>
      <protection hidden="1"/>
    </xf>
    <xf numFmtId="0" fontId="16" fillId="0" borderId="0" xfId="9" applyFont="1" applyProtection="1">
      <protection hidden="1"/>
    </xf>
    <xf numFmtId="0" fontId="16" fillId="0" borderId="0" xfId="9" applyFont="1" applyAlignment="1" applyProtection="1">
      <alignment shrinkToFit="1"/>
      <protection hidden="1"/>
    </xf>
    <xf numFmtId="3" fontId="14" fillId="0" borderId="0" xfId="9" applyNumberFormat="1" applyFont="1" applyProtection="1">
      <protection hidden="1"/>
    </xf>
    <xf numFmtId="1" fontId="14" fillId="0" borderId="0" xfId="9" applyNumberFormat="1" applyFont="1" applyAlignment="1" applyProtection="1">
      <alignment horizontal="right"/>
      <protection hidden="1"/>
    </xf>
    <xf numFmtId="0" fontId="0" fillId="2" borderId="0" xfId="0" applyFill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 shrinkToFit="1"/>
      <protection locked="0"/>
    </xf>
    <xf numFmtId="49" fontId="0" fillId="2" borderId="1" xfId="0" applyNumberFormat="1" applyFill="1" applyBorder="1" applyAlignment="1" applyProtection="1">
      <alignment horizontal="left" shrinkToFit="1"/>
      <protection locked="0"/>
    </xf>
    <xf numFmtId="0" fontId="0" fillId="2" borderId="1" xfId="0" applyFill="1" applyBorder="1" applyAlignment="1">
      <alignment horizontal="center"/>
    </xf>
    <xf numFmtId="0" fontId="23" fillId="2" borderId="0" xfId="0" applyFont="1" applyFill="1" applyAlignment="1">
      <alignment wrapText="1"/>
    </xf>
    <xf numFmtId="0" fontId="23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shrinkToFit="1"/>
    </xf>
    <xf numFmtId="0" fontId="0" fillId="2" borderId="4" xfId="0" applyFill="1" applyBorder="1" applyAlignment="1">
      <alignment horizontal="center"/>
    </xf>
    <xf numFmtId="0" fontId="5" fillId="2" borderId="4" xfId="0" applyFont="1" applyFill="1" applyBorder="1" applyAlignment="1" applyProtection="1">
      <alignment horizontal="center" shrinkToFit="1"/>
      <protection locked="0"/>
    </xf>
    <xf numFmtId="0" fontId="0" fillId="5" borderId="0" xfId="0" applyFill="1">
      <alignment horizontal="left"/>
    </xf>
    <xf numFmtId="0" fontId="0" fillId="5" borderId="5" xfId="0" applyFill="1" applyBorder="1">
      <alignment horizontal="left"/>
    </xf>
    <xf numFmtId="0" fontId="3" fillId="5" borderId="0" xfId="6" applyFill="1" applyAlignment="1">
      <alignment horizontal="left" vertical="top"/>
    </xf>
    <xf numFmtId="0" fontId="0" fillId="5" borderId="2" xfId="0" applyFill="1" applyBorder="1">
      <alignment horizontal="left"/>
    </xf>
    <xf numFmtId="0" fontId="0" fillId="5" borderId="6" xfId="0" applyFill="1" applyBorder="1">
      <alignment horizontal="left"/>
    </xf>
    <xf numFmtId="0" fontId="0" fillId="5" borderId="0" xfId="0" applyFill="1" applyAlignment="1"/>
    <xf numFmtId="0" fontId="0" fillId="2" borderId="7" xfId="0" applyFill="1" applyBorder="1">
      <alignment horizontal="left"/>
    </xf>
    <xf numFmtId="164" fontId="6" fillId="5" borderId="0" xfId="12" applyNumberFormat="1" applyFont="1" applyFill="1" applyBorder="1" applyAlignment="1">
      <alignment vertical="top" wrapText="1"/>
    </xf>
    <xf numFmtId="0" fontId="19" fillId="4" borderId="0" xfId="5" applyNumberFormat="1" applyFont="1" applyFill="1" applyBorder="1" applyAlignment="1" applyProtection="1">
      <alignment horizontal="center" vertical="center" wrapText="1"/>
    </xf>
    <xf numFmtId="0" fontId="20" fillId="3" borderId="0" xfId="5" applyNumberFormat="1" applyFont="1" applyFill="1" applyBorder="1" applyAlignment="1" applyProtection="1">
      <alignment horizontal="justify" vertical="top" wrapText="1"/>
    </xf>
    <xf numFmtId="0" fontId="26" fillId="2" borderId="0" xfId="0" applyFont="1" applyFill="1" applyAlignment="1">
      <alignment horizontal="center" wrapText="1"/>
    </xf>
    <xf numFmtId="0" fontId="2" fillId="3" borderId="1" xfId="14" applyFill="1" applyAlignment="1" applyProtection="1">
      <alignment horizontal="left" wrapText="1"/>
      <protection locked="0"/>
    </xf>
    <xf numFmtId="164" fontId="2" fillId="3" borderId="1" xfId="14" applyNumberFormat="1" applyFill="1" applyAlignment="1" applyProtection="1">
      <alignment horizontal="center" wrapText="1"/>
      <protection locked="0"/>
    </xf>
    <xf numFmtId="164" fontId="2" fillId="5" borderId="1" xfId="14" applyNumberFormat="1" applyFill="1" applyAlignment="1" applyProtection="1">
      <alignment horizontal="center" shrinkToFit="1"/>
      <protection locked="0"/>
    </xf>
    <xf numFmtId="0" fontId="4" fillId="3" borderId="1" xfId="7" applyFill="1">
      <alignment horizontal="center" vertical="center" wrapText="1"/>
    </xf>
    <xf numFmtId="0" fontId="0" fillId="3" borderId="1" xfId="14" applyFont="1" applyFill="1" applyAlignment="1" applyProtection="1">
      <alignment horizontal="left" wrapText="1"/>
      <protection locked="0"/>
    </xf>
    <xf numFmtId="164" fontId="2" fillId="6" borderId="1" xfId="14" applyNumberFormat="1" applyFill="1" applyAlignment="1" applyProtection="1">
      <alignment horizontal="center" shrinkToFit="1"/>
      <protection locked="0"/>
    </xf>
    <xf numFmtId="169" fontId="2" fillId="5" borderId="1" xfId="14" applyNumberFormat="1" applyFill="1" applyAlignment="1" applyProtection="1">
      <alignment horizontal="center" shrinkToFit="1"/>
      <protection locked="0"/>
    </xf>
    <xf numFmtId="164" fontId="2" fillId="3" borderId="1" xfId="14" applyNumberFormat="1" applyFill="1" applyAlignment="1" applyProtection="1">
      <alignment horizontal="center" wrapText="1" shrinkToFit="1"/>
      <protection locked="0"/>
    </xf>
    <xf numFmtId="169" fontId="2" fillId="5" borderId="1" xfId="14" applyNumberFormat="1" applyFill="1" applyAlignment="1">
      <alignment horizontal="center" shrinkToFit="1"/>
    </xf>
    <xf numFmtId="164" fontId="0" fillId="3" borderId="1" xfId="14" applyNumberFormat="1" applyFont="1" applyFill="1" applyAlignment="1" applyProtection="1">
      <alignment horizontal="center" wrapText="1" shrinkToFit="1"/>
      <protection locked="0"/>
    </xf>
    <xf numFmtId="164" fontId="0" fillId="5" borderId="2" xfId="0" applyNumberFormat="1" applyFill="1" applyBorder="1" applyAlignment="1">
      <alignment horizontal="center" shrinkToFit="1"/>
    </xf>
    <xf numFmtId="0" fontId="0" fillId="5" borderId="2" xfId="0" applyFill="1" applyBorder="1" applyAlignment="1">
      <alignment horizontal="center"/>
    </xf>
    <xf numFmtId="4" fontId="0" fillId="5" borderId="2" xfId="0" applyNumberFormat="1" applyFill="1" applyBorder="1" applyAlignment="1">
      <alignment horizontal="center"/>
    </xf>
    <xf numFmtId="164" fontId="2" fillId="5" borderId="1" xfId="14" applyNumberFormat="1" applyFill="1" applyAlignment="1">
      <alignment horizontal="center" shrinkToFit="1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0" xfId="0" applyFill="1" applyAlignment="1">
      <alignment horizontal="right"/>
    </xf>
    <xf numFmtId="0" fontId="0" fillId="5" borderId="0" xfId="0" applyFill="1">
      <alignment horizontal="left"/>
    </xf>
    <xf numFmtId="49" fontId="2" fillId="5" borderId="2" xfId="12" applyNumberFormat="1" applyFill="1" applyAlignment="1" applyProtection="1">
      <alignment horizontal="center" shrinkToFit="1"/>
      <protection locked="0"/>
    </xf>
    <xf numFmtId="164" fontId="2" fillId="5" borderId="2" xfId="12" applyNumberFormat="1" applyFill="1" applyAlignment="1">
      <alignment horizontal="center" shrinkToFit="1"/>
    </xf>
    <xf numFmtId="0" fontId="3" fillId="5" borderId="0" xfId="6" applyFill="1" applyAlignment="1">
      <alignment horizontal="left" vertical="top"/>
    </xf>
    <xf numFmtId="49" fontId="3" fillId="5" borderId="2" xfId="12" applyNumberFormat="1" applyFont="1" applyFill="1" applyAlignment="1" applyProtection="1">
      <alignment horizontal="center" shrinkToFit="1"/>
      <protection locked="0"/>
    </xf>
    <xf numFmtId="0" fontId="0" fillId="5" borderId="0" xfId="0" applyFill="1" applyAlignment="1">
      <alignment horizontal="right" shrinkToFit="1"/>
    </xf>
    <xf numFmtId="49" fontId="2" fillId="5" borderId="2" xfId="12" applyNumberFormat="1" applyFill="1" applyAlignment="1" applyProtection="1">
      <alignment horizontal="left" shrinkToFit="1"/>
      <protection locked="0"/>
    </xf>
    <xf numFmtId="0" fontId="0" fillId="5" borderId="0" xfId="0" applyFill="1" applyAlignment="1">
      <alignment horizontal="right" vertical="top"/>
    </xf>
    <xf numFmtId="164" fontId="2" fillId="5" borderId="2" xfId="12" applyNumberFormat="1" applyFill="1" applyAlignment="1">
      <alignment horizontal="center" wrapText="1" shrinkToFit="1"/>
    </xf>
    <xf numFmtId="164" fontId="25" fillId="5" borderId="2" xfId="12" applyNumberFormat="1" applyFont="1" applyFill="1" applyAlignment="1">
      <alignment horizontal="center" shrinkToFit="1"/>
    </xf>
    <xf numFmtId="169" fontId="2" fillId="3" borderId="9" xfId="14" applyNumberFormat="1" applyFill="1" applyBorder="1" applyAlignment="1" applyProtection="1">
      <alignment horizontal="center" shrinkToFit="1"/>
      <protection locked="0"/>
    </xf>
    <xf numFmtId="169" fontId="2" fillId="3" borderId="10" xfId="14" applyNumberFormat="1" applyFill="1" applyBorder="1" applyAlignment="1" applyProtection="1">
      <alignment horizontal="center" shrinkToFit="1"/>
      <protection locked="0"/>
    </xf>
    <xf numFmtId="169" fontId="2" fillId="3" borderId="7" xfId="14" applyNumberFormat="1" applyFill="1" applyBorder="1" applyAlignment="1" applyProtection="1">
      <alignment horizontal="center" shrinkToFit="1"/>
      <protection locked="0"/>
    </xf>
    <xf numFmtId="164" fontId="6" fillId="5" borderId="0" xfId="12" applyNumberFormat="1" applyFont="1" applyFill="1" applyBorder="1" applyAlignment="1">
      <alignment horizontal="left" vertical="top" wrapText="1"/>
    </xf>
    <xf numFmtId="164" fontId="24" fillId="5" borderId="0" xfId="12" applyNumberFormat="1" applyFont="1" applyFill="1" applyBorder="1" applyAlignment="1">
      <alignment horizontal="left" vertical="top" wrapText="1"/>
    </xf>
    <xf numFmtId="49" fontId="2" fillId="5" borderId="0" xfId="12" applyNumberFormat="1" applyFill="1" applyBorder="1" applyAlignment="1" applyProtection="1">
      <alignment horizontal="center" shrinkToFit="1"/>
      <protection locked="0"/>
    </xf>
    <xf numFmtId="0" fontId="0" fillId="5" borderId="0" xfId="0" applyFill="1" applyAlignment="1">
      <alignment horizontal="center"/>
    </xf>
    <xf numFmtId="0" fontId="23" fillId="2" borderId="8" xfId="0" applyFont="1" applyFill="1" applyBorder="1" applyAlignment="1">
      <alignment horizontal="left" wrapText="1"/>
    </xf>
    <xf numFmtId="0" fontId="23" fillId="2" borderId="0" xfId="0" applyFont="1" applyFill="1" applyAlignment="1">
      <alignment horizontal="left" wrapText="1"/>
    </xf>
    <xf numFmtId="0" fontId="2" fillId="3" borderId="1" xfId="14" applyFill="1" applyAlignment="1">
      <alignment horizontal="left" wrapText="1"/>
    </xf>
    <xf numFmtId="0" fontId="2" fillId="5" borderId="1" xfId="14" applyFill="1">
      <alignment horizontal="center"/>
    </xf>
    <xf numFmtId="49" fontId="0" fillId="5" borderId="2" xfId="0" applyNumberFormat="1" applyFill="1" applyBorder="1" applyAlignment="1" applyProtection="1">
      <alignment horizontal="center" shrinkToFit="1"/>
      <protection locked="0"/>
    </xf>
    <xf numFmtId="0" fontId="0" fillId="5" borderId="2" xfId="0" applyFill="1" applyBorder="1" applyAlignment="1" applyProtection="1">
      <alignment horizontal="center"/>
      <protection locked="0"/>
    </xf>
    <xf numFmtId="14" fontId="9" fillId="0" borderId="0" xfId="9" applyNumberFormat="1" applyFont="1" applyAlignment="1" applyProtection="1">
      <alignment horizontal="center"/>
      <protection hidden="1"/>
    </xf>
    <xf numFmtId="167" fontId="14" fillId="0" borderId="0" xfId="9" applyNumberFormat="1" applyFont="1" applyAlignment="1" applyProtection="1">
      <alignment horizontal="left"/>
      <protection hidden="1"/>
    </xf>
    <xf numFmtId="0" fontId="17" fillId="0" borderId="0" xfId="3" applyNumberFormat="1" applyFont="1" applyFill="1" applyAlignment="1" applyProtection="1">
      <protection hidden="1"/>
    </xf>
  </cellXfs>
  <cellStyles count="16">
    <cellStyle name="Абзац" xfId="1"/>
    <cellStyle name="Блок" xfId="2"/>
    <cellStyle name="Гиперссылка" xfId="3" builtinId="8"/>
    <cellStyle name="Дата" xfId="4"/>
    <cellStyle name="Денежный" xfId="5" builtinId="4"/>
    <cellStyle name="ЗаголовокБланка" xfId="6"/>
    <cellStyle name="ЗаголовокТаблицы" xfId="7"/>
    <cellStyle name="ЗвездочкаСноски" xfId="8"/>
    <cellStyle name="Обычный" xfId="0" builtinId="0"/>
    <cellStyle name="Обычный_ПС 112 электронный денежный перевод11111" xfId="9"/>
    <cellStyle name="Подпись" xfId="10"/>
    <cellStyle name="Подстрочный" xfId="11"/>
    <cellStyle name="ПоляЗаполнения" xfId="12"/>
    <cellStyle name="Приложение" xfId="13"/>
    <cellStyle name="Табличный" xfId="14"/>
    <cellStyle name="ТекстСноски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237</xdr:col>
      <xdr:colOff>9525</xdr:colOff>
      <xdr:row>6</xdr:row>
      <xdr:rowOff>314325</xdr:rowOff>
    </xdr:from>
    <xdr:to>
      <xdr:col>242</xdr:col>
      <xdr:colOff>9525</xdr:colOff>
      <xdr:row>6</xdr:row>
      <xdr:rowOff>314325</xdr:rowOff>
    </xdr:to>
    <xdr:pic>
      <xdr:nvPicPr>
        <xdr:cNvPr id="1040" name="CommandButton1">
          <a:extLst>
            <a:ext uri="{FF2B5EF4-FFF2-40B4-BE49-F238E27FC236}">
              <a16:creationId xmlns="" xmlns:a16="http://schemas.microsoft.com/office/drawing/2014/main" id="{00000000-0008-0000-0100-00001004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887450" y="1152525"/>
          <a:ext cx="28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S90DD~1.SCH\LOCALS~1\Temp\3\483200000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комендации"/>
      <sheetName val="Прейскурант"/>
      <sheetName val="Счет-фактура"/>
      <sheetName val="НДС ТТН"/>
      <sheetName val="с НДСТТН"/>
      <sheetName val="масса к ТТН"/>
      <sheetName val="к счет-ф"/>
      <sheetName val="Протокол"/>
      <sheetName val="к протоколу"/>
      <sheetName val="ТН-2(кн)"/>
      <sheetName val="ТН-2 прил"/>
      <sheetName val="НДС"/>
      <sheetName val="с НДС"/>
      <sheetName val="ТН-2 (альбомн)"/>
      <sheetName val="ТН-2(прил)"/>
      <sheetName val="НДС (2)"/>
      <sheetName val="с НДС (2)"/>
      <sheetName val="ТТН стр.1  (альбомная)"/>
      <sheetName val="ТТН стр.2  (альбомная)"/>
      <sheetName val="Лист2 (4)"/>
      <sheetName val="Лист2 (6)"/>
      <sheetName val="ТТН прил"/>
      <sheetName val="ТТН  стр.1 (книжная)"/>
      <sheetName val="ТТН прилож"/>
      <sheetName val="ТТН стр.2 книжн "/>
      <sheetName val="кол-во к ТТН"/>
      <sheetName val="Лист2 (2)"/>
      <sheetName val="Лист2 (3)"/>
      <sheetName val="Лист2 (5)"/>
      <sheetName val="Лист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J9"/>
  <sheetViews>
    <sheetView workbookViewId="0">
      <selection activeCell="AJ7" sqref="AJ7:BG7"/>
    </sheetView>
  </sheetViews>
  <sheetFormatPr defaultRowHeight="12.75" x14ac:dyDescent="0.2"/>
  <cols>
    <col min="1" max="8" width="9.33203125" style="37"/>
    <col min="9" max="9" width="14.1640625" style="37" customWidth="1"/>
    <col min="10" max="10" width="2.1640625" style="37" customWidth="1"/>
    <col min="11" max="16384" width="9.33203125" style="37"/>
  </cols>
  <sheetData>
    <row r="1" spans="1:10" ht="3.75" customHeight="1" x14ac:dyDescent="0.2"/>
    <row r="2" spans="1:10" ht="18.75" customHeight="1" x14ac:dyDescent="0.2">
      <c r="A2" s="57" t="s">
        <v>88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ht="18.75" customHeight="1" x14ac:dyDescent="0.2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0" ht="30.75" customHeight="1" x14ac:dyDescent="0.2">
      <c r="A4" s="57"/>
      <c r="B4" s="57"/>
      <c r="C4" s="57"/>
      <c r="D4" s="57"/>
      <c r="E4" s="57"/>
      <c r="F4" s="57"/>
      <c r="G4" s="57"/>
      <c r="H4" s="57"/>
      <c r="I4" s="57"/>
      <c r="J4" s="57"/>
    </row>
    <row r="5" spans="1:10" ht="105" customHeight="1" x14ac:dyDescent="0.2">
      <c r="A5" s="58" t="s">
        <v>87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ht="50.25" customHeight="1" x14ac:dyDescent="0.2">
      <c r="A6" s="58" t="s">
        <v>104</v>
      </c>
      <c r="B6" s="58"/>
      <c r="C6" s="58"/>
      <c r="D6" s="58"/>
      <c r="E6" s="58"/>
      <c r="F6" s="58"/>
      <c r="G6" s="58"/>
      <c r="H6" s="58"/>
      <c r="I6" s="58"/>
      <c r="J6" s="58"/>
    </row>
    <row r="9" spans="1:10" x14ac:dyDescent="0.2">
      <c r="D9" s="38"/>
    </row>
  </sheetData>
  <mergeCells count="3">
    <mergeCell ref="A2:J4"/>
    <mergeCell ref="A5:J5"/>
    <mergeCell ref="A6:J6"/>
  </mergeCells>
  <phoneticPr fontId="5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DW59"/>
  <sheetViews>
    <sheetView tabSelected="1" zoomScale="80" zoomScaleNormal="80" zoomScaleSheetLayoutView="85" workbookViewId="0">
      <pane xSplit="112" topLeftCell="DI1" activePane="topRight" state="frozen"/>
      <selection pane="topRight" activeCell="BL15" sqref="BL15:BX15"/>
    </sheetView>
  </sheetViews>
  <sheetFormatPr defaultColWidth="1" defaultRowHeight="11.25" customHeight="1" x14ac:dyDescent="0.2"/>
  <cols>
    <col min="1" max="1" width="4.6640625" style="1" customWidth="1"/>
    <col min="2" max="17" width="1" style="1" customWidth="1"/>
    <col min="18" max="18" width="2.33203125" style="1" customWidth="1"/>
    <col min="19" max="19" width="1" style="1" customWidth="1"/>
    <col min="20" max="20" width="1.1640625" style="1" customWidth="1"/>
    <col min="21" max="23" width="1" style="1" customWidth="1"/>
    <col min="24" max="24" width="4.1640625" style="1" customWidth="1"/>
    <col min="25" max="26" width="1" style="1" customWidth="1"/>
    <col min="27" max="27" width="6.5" style="1" customWidth="1"/>
    <col min="28" max="49" width="1" style="1" customWidth="1"/>
    <col min="50" max="50" width="3.5" style="1" customWidth="1"/>
    <col min="51" max="63" width="1" style="1" customWidth="1"/>
    <col min="64" max="64" width="2.83203125" style="1" customWidth="1"/>
    <col min="65" max="105" width="1" style="1" customWidth="1"/>
    <col min="106" max="106" width="3.6640625" style="1" customWidth="1"/>
    <col min="107" max="112" width="1" style="1" customWidth="1"/>
    <col min="113" max="119" width="30.83203125" style="1" hidden="1" customWidth="1"/>
    <col min="120" max="127" width="20.83203125" style="1" hidden="1" customWidth="1"/>
    <col min="128" max="133" width="1" style="1" customWidth="1"/>
    <col min="134" max="16384" width="1" style="1"/>
  </cols>
  <sheetData>
    <row r="1" spans="1:123" ht="11.2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76" t="s">
        <v>0</v>
      </c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4">
        <v>1</v>
      </c>
      <c r="DJ1" s="44">
        <v>2</v>
      </c>
      <c r="DK1" s="44">
        <v>3</v>
      </c>
      <c r="DL1" s="44">
        <v>4</v>
      </c>
      <c r="DM1" s="44">
        <v>5</v>
      </c>
      <c r="DN1" s="44">
        <v>6</v>
      </c>
      <c r="DO1" s="44">
        <v>7</v>
      </c>
      <c r="DP1" s="44">
        <v>8</v>
      </c>
    </row>
    <row r="2" spans="1:123" ht="6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75"/>
      <c r="DJ2" s="45">
        <v>2</v>
      </c>
      <c r="DK2" s="45">
        <v>3</v>
      </c>
      <c r="DL2" s="45">
        <v>4</v>
      </c>
      <c r="DM2" s="45">
        <v>5</v>
      </c>
      <c r="DN2" s="45">
        <v>6</v>
      </c>
      <c r="DO2" s="45">
        <v>7</v>
      </c>
      <c r="DP2" s="45">
        <v>8</v>
      </c>
    </row>
    <row r="3" spans="1:123" ht="15" customHeight="1" x14ac:dyDescent="0.2">
      <c r="A3" s="77" t="s">
        <v>1</v>
      </c>
      <c r="B3" s="77"/>
      <c r="C3" s="77"/>
      <c r="D3" s="77"/>
      <c r="E3" s="77"/>
      <c r="F3" s="77"/>
      <c r="G3" s="77"/>
      <c r="H3" s="77"/>
      <c r="I3" s="77"/>
      <c r="J3" s="77"/>
      <c r="K3" s="49"/>
      <c r="L3" s="78" t="s">
        <v>105</v>
      </c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50"/>
      <c r="BP3" s="49"/>
      <c r="BQ3" s="80" t="s">
        <v>13</v>
      </c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51"/>
      <c r="CN3" s="81" t="s">
        <v>107</v>
      </c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51"/>
      <c r="DB3" s="51"/>
      <c r="DC3" s="51"/>
      <c r="DD3" s="51"/>
      <c r="DE3" s="51"/>
      <c r="DF3" s="51"/>
      <c r="DG3" s="51"/>
      <c r="DH3" s="51"/>
      <c r="DI3" s="9" t="s">
        <v>25</v>
      </c>
      <c r="DJ3" s="9" t="s">
        <v>39</v>
      </c>
      <c r="DK3" s="9" t="s">
        <v>26</v>
      </c>
      <c r="DL3" s="9" t="s">
        <v>28</v>
      </c>
      <c r="DM3" s="9" t="s">
        <v>27</v>
      </c>
      <c r="DN3" s="9" t="s">
        <v>85</v>
      </c>
      <c r="DO3" s="9" t="s">
        <v>14</v>
      </c>
      <c r="DP3" s="9" t="s">
        <v>37</v>
      </c>
      <c r="DQ3" s="9" t="s">
        <v>89</v>
      </c>
      <c r="DR3" s="9" t="s">
        <v>90</v>
      </c>
      <c r="DS3" s="9" t="s">
        <v>91</v>
      </c>
    </row>
    <row r="4" spans="1:123" ht="11.25" customHeight="1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50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6" t="s">
        <v>92</v>
      </c>
      <c r="DJ4" s="5" t="s">
        <v>29</v>
      </c>
      <c r="DK4" s="8"/>
      <c r="DL4" s="7" t="s">
        <v>30</v>
      </c>
      <c r="DM4" s="7" t="s">
        <v>31</v>
      </c>
      <c r="DN4" s="7" t="s">
        <v>86</v>
      </c>
      <c r="DO4" s="7" t="s">
        <v>32</v>
      </c>
      <c r="DP4" s="7" t="s">
        <v>96</v>
      </c>
      <c r="DQ4" s="39">
        <v>301404175</v>
      </c>
      <c r="DR4" s="40" t="s">
        <v>93</v>
      </c>
      <c r="DS4" s="6">
        <v>424</v>
      </c>
    </row>
    <row r="5" spans="1:123" ht="11.25" customHeight="1" x14ac:dyDescent="0.2">
      <c r="A5" s="77" t="s">
        <v>2</v>
      </c>
      <c r="B5" s="77"/>
      <c r="C5" s="77"/>
      <c r="D5" s="77"/>
      <c r="E5" s="77"/>
      <c r="F5" s="77"/>
      <c r="G5" s="77"/>
      <c r="H5" s="77"/>
      <c r="I5" s="77"/>
      <c r="J5" s="77"/>
      <c r="K5" s="49"/>
      <c r="L5" s="79" t="str">
        <f>DJ6</f>
        <v>г. Минск, ул. Мельникайте, 6</v>
      </c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50"/>
      <c r="BP5" s="49"/>
      <c r="BQ5" s="77" t="s">
        <v>5</v>
      </c>
      <c r="BR5" s="77"/>
      <c r="BS5" s="77"/>
      <c r="BT5" s="77"/>
      <c r="BU5" s="49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49"/>
      <c r="CO5" s="82">
        <v>20</v>
      </c>
      <c r="CP5" s="82"/>
      <c r="CQ5" s="82"/>
      <c r="CR5" s="83"/>
      <c r="CS5" s="83"/>
      <c r="CT5" s="83"/>
      <c r="CU5" s="49"/>
      <c r="CV5" s="77" t="s">
        <v>6</v>
      </c>
      <c r="CW5" s="77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6" t="s">
        <v>33</v>
      </c>
      <c r="DJ5" s="5" t="s">
        <v>34</v>
      </c>
      <c r="DK5" s="8"/>
      <c r="DL5" s="7" t="s">
        <v>35</v>
      </c>
      <c r="DM5" s="7" t="s">
        <v>36</v>
      </c>
      <c r="DN5" s="7" t="s">
        <v>86</v>
      </c>
      <c r="DO5" s="7" t="s">
        <v>84</v>
      </c>
      <c r="DP5" s="7" t="s">
        <v>38</v>
      </c>
      <c r="DQ5" s="39">
        <v>258158469</v>
      </c>
      <c r="DR5" s="40" t="s">
        <v>94</v>
      </c>
      <c r="DS5" s="6">
        <v>434</v>
      </c>
    </row>
    <row r="6" spans="1:123" ht="11.25" customHeight="1" x14ac:dyDescent="0.2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50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6" t="s">
        <v>105</v>
      </c>
      <c r="DJ6" s="5" t="s">
        <v>106</v>
      </c>
      <c r="DK6" s="8" t="s">
        <v>117</v>
      </c>
      <c r="DL6" s="7" t="s">
        <v>115</v>
      </c>
      <c r="DM6" s="7" t="s">
        <v>116</v>
      </c>
      <c r="DN6" s="7" t="s">
        <v>86</v>
      </c>
      <c r="DO6" s="7" t="s">
        <v>95</v>
      </c>
      <c r="DP6" s="7" t="s">
        <v>96</v>
      </c>
      <c r="DQ6" s="41">
        <v>100649854</v>
      </c>
      <c r="DR6" s="6" t="s">
        <v>97</v>
      </c>
      <c r="DS6" s="6" t="s">
        <v>118</v>
      </c>
    </row>
    <row r="7" spans="1:123" ht="55.5" customHeight="1" x14ac:dyDescent="0.3">
      <c r="A7" s="77" t="s">
        <v>3</v>
      </c>
      <c r="B7" s="77"/>
      <c r="C7" s="77"/>
      <c r="D7" s="77"/>
      <c r="E7" s="77"/>
      <c r="F7" s="77"/>
      <c r="G7" s="49"/>
      <c r="H7" s="86" t="s">
        <v>119</v>
      </c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49"/>
      <c r="AG7" s="77" t="s">
        <v>4</v>
      </c>
      <c r="AH7" s="77"/>
      <c r="AI7" s="49"/>
      <c r="AJ7" s="85" t="s">
        <v>120</v>
      </c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93"/>
      <c r="BI7" s="93"/>
      <c r="BJ7" s="93"/>
      <c r="BK7" s="93"/>
      <c r="BL7" s="93"/>
      <c r="BM7" s="93"/>
      <c r="BN7" s="93"/>
      <c r="BO7" s="50"/>
      <c r="BP7" s="49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49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55"/>
      <c r="DJ7" s="5"/>
      <c r="DK7" s="8"/>
      <c r="DL7" s="7"/>
      <c r="DM7" s="7"/>
      <c r="DN7" s="7"/>
      <c r="DO7" s="7"/>
      <c r="DP7" s="7"/>
      <c r="DQ7" s="41"/>
      <c r="DR7" s="6"/>
      <c r="DS7" s="6"/>
    </row>
    <row r="8" spans="1:123" ht="11.25" customHeight="1" x14ac:dyDescent="0.2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50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6"/>
      <c r="DJ8" s="5"/>
      <c r="DK8" s="8"/>
      <c r="DL8" s="7"/>
      <c r="DM8" s="7"/>
      <c r="DN8" s="7"/>
      <c r="DO8" s="7"/>
      <c r="DP8" s="7"/>
      <c r="DQ8" s="41"/>
      <c r="DR8" s="6"/>
      <c r="DS8" s="6"/>
    </row>
    <row r="9" spans="1:123" ht="16.5" customHeight="1" x14ac:dyDescent="0.2">
      <c r="A9" s="84"/>
      <c r="B9" s="84"/>
      <c r="C9" s="84"/>
      <c r="D9" s="49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56"/>
      <c r="AJ9" s="91" t="s">
        <v>121</v>
      </c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56"/>
      <c r="BN9" s="56"/>
      <c r="BO9" s="50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6"/>
      <c r="DJ9" s="5"/>
      <c r="DK9" s="8"/>
      <c r="DL9" s="7"/>
      <c r="DM9" s="7"/>
      <c r="DN9" s="7"/>
      <c r="DO9" s="7"/>
      <c r="DP9" s="7"/>
      <c r="DQ9" s="41"/>
      <c r="DR9" s="6"/>
      <c r="DS9" s="6"/>
    </row>
    <row r="10" spans="1:123" ht="12" customHeight="1" x14ac:dyDescent="0.2">
      <c r="A10" s="52"/>
      <c r="B10" s="52"/>
      <c r="C10" s="52"/>
      <c r="D10" s="52"/>
      <c r="E10" s="52" t="s">
        <v>112</v>
      </c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3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7"/>
      <c r="DJ10" s="48"/>
      <c r="DK10" s="46"/>
      <c r="DL10" s="46"/>
      <c r="DM10" s="46"/>
      <c r="DN10" s="46"/>
      <c r="DO10" s="46"/>
      <c r="DP10" s="46"/>
      <c r="DQ10" s="41"/>
      <c r="DR10" s="6"/>
      <c r="DS10" s="6"/>
    </row>
    <row r="11" spans="1:123" ht="11.25" customHeight="1" x14ac:dyDescent="0.2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6"/>
      <c r="DJ11" s="5"/>
      <c r="DK11" s="8"/>
      <c r="DL11" s="7"/>
      <c r="DM11" s="7"/>
      <c r="DN11" s="7"/>
      <c r="DO11" s="7"/>
      <c r="DP11" s="7"/>
      <c r="DQ11" s="41"/>
      <c r="DR11" s="6"/>
      <c r="DS11" s="6"/>
    </row>
    <row r="12" spans="1:123" ht="11.2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6"/>
      <c r="DJ12" s="5"/>
      <c r="DK12" s="8"/>
      <c r="DL12" s="7"/>
      <c r="DM12" s="7"/>
      <c r="DN12" s="7"/>
      <c r="DO12" s="7"/>
      <c r="DP12" s="7"/>
      <c r="DQ12" s="41"/>
      <c r="DR12" s="6"/>
      <c r="DS12" s="6"/>
    </row>
    <row r="13" spans="1:123" ht="49.5" customHeight="1" x14ac:dyDescent="0.2">
      <c r="A13" s="63" t="s">
        <v>7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 t="s">
        <v>15</v>
      </c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 t="s">
        <v>8</v>
      </c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 t="s">
        <v>9</v>
      </c>
      <c r="BC13" s="63"/>
      <c r="BD13" s="63"/>
      <c r="BE13" s="63"/>
      <c r="BF13" s="63"/>
      <c r="BG13" s="63"/>
      <c r="BH13" s="63"/>
      <c r="BI13" s="63"/>
      <c r="BJ13" s="63"/>
      <c r="BK13" s="63"/>
      <c r="BL13" s="63" t="s">
        <v>10</v>
      </c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 t="s">
        <v>11</v>
      </c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 t="s">
        <v>12</v>
      </c>
      <c r="CL13" s="63"/>
      <c r="CM13" s="63"/>
      <c r="CN13" s="63"/>
      <c r="CO13" s="63"/>
      <c r="CP13" s="63"/>
      <c r="CQ13" s="63"/>
      <c r="CR13" s="63"/>
      <c r="CS13" s="63"/>
      <c r="CT13" s="63"/>
      <c r="CU13" s="63"/>
      <c r="CV13" s="63"/>
      <c r="CW13" s="63" t="s">
        <v>113</v>
      </c>
      <c r="CX13" s="63"/>
      <c r="CY13" s="63"/>
      <c r="CZ13" s="63"/>
      <c r="DA13" s="63"/>
      <c r="DB13" s="63"/>
      <c r="DC13" s="63"/>
      <c r="DD13" s="63"/>
      <c r="DE13" s="63"/>
      <c r="DF13" s="63"/>
      <c r="DG13" s="63"/>
      <c r="DH13" s="63"/>
      <c r="DI13" s="6"/>
      <c r="DJ13" s="5"/>
      <c r="DK13" s="8"/>
      <c r="DL13" s="7"/>
      <c r="DM13" s="7"/>
      <c r="DN13" s="7"/>
      <c r="DO13" s="7"/>
      <c r="DP13" s="7"/>
      <c r="DQ13" s="41"/>
      <c r="DR13" s="6"/>
      <c r="DS13" s="6"/>
    </row>
    <row r="14" spans="1:123" ht="19.5" customHeight="1" x14ac:dyDescent="0.2">
      <c r="A14" s="64" t="s">
        <v>110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7" t="s">
        <v>98</v>
      </c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5">
        <v>1</v>
      </c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87">
        <v>6.64</v>
      </c>
      <c r="BC14" s="88"/>
      <c r="BD14" s="88"/>
      <c r="BE14" s="88"/>
      <c r="BF14" s="88"/>
      <c r="BG14" s="88"/>
      <c r="BH14" s="88"/>
      <c r="BI14" s="88"/>
      <c r="BJ14" s="88"/>
      <c r="BK14" s="89"/>
      <c r="BL14" s="68">
        <f>AO14*BB14</f>
        <v>6.64</v>
      </c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2" t="s">
        <v>114</v>
      </c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8" t="s">
        <v>114</v>
      </c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>
        <f>BL14</f>
        <v>6.64</v>
      </c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"/>
      <c r="DJ14" s="5"/>
      <c r="DK14" s="8"/>
      <c r="DL14" s="7"/>
      <c r="DM14" s="7"/>
      <c r="DN14" s="7"/>
      <c r="DO14" s="7"/>
      <c r="DP14" s="7"/>
      <c r="DQ14" s="41"/>
      <c r="DR14" s="6"/>
      <c r="DS14" s="6"/>
    </row>
    <row r="15" spans="1:123" ht="18.75" customHeight="1" x14ac:dyDescent="0.2">
      <c r="A15" s="64" t="s">
        <v>111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9" t="s">
        <v>98</v>
      </c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5">
        <v>1</v>
      </c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6">
        <v>4.6100000000000003</v>
      </c>
      <c r="BC15" s="66"/>
      <c r="BD15" s="66"/>
      <c r="BE15" s="66"/>
      <c r="BF15" s="66"/>
      <c r="BG15" s="66"/>
      <c r="BH15" s="66"/>
      <c r="BI15" s="66"/>
      <c r="BJ15" s="66"/>
      <c r="BK15" s="66"/>
      <c r="BL15" s="68">
        <f>BB15*AO15</f>
        <v>4.6100000000000003</v>
      </c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2" t="s">
        <v>114</v>
      </c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8" t="s">
        <v>114</v>
      </c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>
        <v>4.6100000000000003</v>
      </c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</row>
    <row r="16" spans="1:123" ht="15" hidden="1" customHeight="1" x14ac:dyDescent="0.2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2">
        <v>0</v>
      </c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>
        <v>0</v>
      </c>
      <c r="BC16" s="62"/>
      <c r="BD16" s="62"/>
      <c r="BE16" s="62"/>
      <c r="BF16" s="62"/>
      <c r="BG16" s="62"/>
      <c r="BH16" s="62"/>
      <c r="BI16" s="62"/>
      <c r="BJ16" s="62"/>
      <c r="BK16" s="62"/>
      <c r="BL16" s="73">
        <f t="shared" ref="BL16:BL30" si="0">ROUND(AO16*BB16,0)</f>
        <v>0</v>
      </c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62">
        <v>0</v>
      </c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73">
        <f t="shared" ref="CK16:CK30" si="1">ROUND(BL16*BY16/100,0)</f>
        <v>0</v>
      </c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>
        <f t="shared" ref="CW16:CW30" si="2">BL16+CK16</f>
        <v>0</v>
      </c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42"/>
      <c r="DJ16" s="42"/>
      <c r="DK16" s="42"/>
    </row>
    <row r="17" spans="1:116" ht="15" hidden="1" customHeight="1" x14ac:dyDescent="0.2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2">
        <v>0</v>
      </c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>
        <v>0</v>
      </c>
      <c r="BC17" s="62"/>
      <c r="BD17" s="62"/>
      <c r="BE17" s="62"/>
      <c r="BF17" s="62"/>
      <c r="BG17" s="62"/>
      <c r="BH17" s="62"/>
      <c r="BI17" s="62"/>
      <c r="BJ17" s="62"/>
      <c r="BK17" s="62"/>
      <c r="BL17" s="73">
        <f t="shared" si="0"/>
        <v>0</v>
      </c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62">
        <v>0</v>
      </c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73">
        <f t="shared" si="1"/>
        <v>0</v>
      </c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>
        <f t="shared" si="2"/>
        <v>0</v>
      </c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42"/>
      <c r="DJ17" s="42"/>
      <c r="DK17" s="42"/>
    </row>
    <row r="18" spans="1:116" ht="15" hidden="1" customHeight="1" x14ac:dyDescent="0.2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2">
        <v>0</v>
      </c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>
        <v>0</v>
      </c>
      <c r="BC18" s="62"/>
      <c r="BD18" s="62"/>
      <c r="BE18" s="62"/>
      <c r="BF18" s="62"/>
      <c r="BG18" s="62"/>
      <c r="BH18" s="62"/>
      <c r="BI18" s="62"/>
      <c r="BJ18" s="62"/>
      <c r="BK18" s="62"/>
      <c r="BL18" s="73">
        <f t="shared" si="0"/>
        <v>0</v>
      </c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62">
        <v>0</v>
      </c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73">
        <f t="shared" si="1"/>
        <v>0</v>
      </c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>
        <f t="shared" si="2"/>
        <v>0</v>
      </c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42"/>
      <c r="DJ18" s="42"/>
      <c r="DK18" s="42"/>
    </row>
    <row r="19" spans="1:116" ht="15" hidden="1" customHeight="1" x14ac:dyDescent="0.2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2">
        <v>0</v>
      </c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>
        <v>0</v>
      </c>
      <c r="BC19" s="62"/>
      <c r="BD19" s="62"/>
      <c r="BE19" s="62"/>
      <c r="BF19" s="62"/>
      <c r="BG19" s="62"/>
      <c r="BH19" s="62"/>
      <c r="BI19" s="62"/>
      <c r="BJ19" s="62"/>
      <c r="BK19" s="62"/>
      <c r="BL19" s="73">
        <f t="shared" si="0"/>
        <v>0</v>
      </c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62">
        <v>0</v>
      </c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73">
        <f t="shared" si="1"/>
        <v>0</v>
      </c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>
        <f t="shared" si="2"/>
        <v>0</v>
      </c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42"/>
      <c r="DJ19" s="42"/>
      <c r="DK19" s="42"/>
    </row>
    <row r="20" spans="1:116" ht="15" hidden="1" customHeight="1" x14ac:dyDescent="0.2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2">
        <v>0</v>
      </c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>
        <v>0</v>
      </c>
      <c r="BC20" s="62"/>
      <c r="BD20" s="62"/>
      <c r="BE20" s="62"/>
      <c r="BF20" s="62"/>
      <c r="BG20" s="62"/>
      <c r="BH20" s="62"/>
      <c r="BI20" s="62"/>
      <c r="BJ20" s="62"/>
      <c r="BK20" s="62"/>
      <c r="BL20" s="73">
        <f t="shared" si="0"/>
        <v>0</v>
      </c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62">
        <v>0</v>
      </c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73">
        <f t="shared" si="1"/>
        <v>0</v>
      </c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>
        <f t="shared" si="2"/>
        <v>0</v>
      </c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42"/>
      <c r="DJ20" s="42"/>
      <c r="DK20" s="42"/>
    </row>
    <row r="21" spans="1:116" ht="15" hidden="1" customHeight="1" x14ac:dyDescent="0.2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2">
        <v>0</v>
      </c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>
        <v>0</v>
      </c>
      <c r="BC21" s="62"/>
      <c r="BD21" s="62"/>
      <c r="BE21" s="62"/>
      <c r="BF21" s="62"/>
      <c r="BG21" s="62"/>
      <c r="BH21" s="62"/>
      <c r="BI21" s="62"/>
      <c r="BJ21" s="62"/>
      <c r="BK21" s="62"/>
      <c r="BL21" s="73">
        <f t="shared" si="0"/>
        <v>0</v>
      </c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62">
        <v>0</v>
      </c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73">
        <f t="shared" si="1"/>
        <v>0</v>
      </c>
      <c r="CL21" s="73"/>
      <c r="CM21" s="73"/>
      <c r="CN21" s="73"/>
      <c r="CO21" s="73"/>
      <c r="CP21" s="73"/>
      <c r="CQ21" s="73"/>
      <c r="CR21" s="73"/>
      <c r="CS21" s="73"/>
      <c r="CT21" s="73"/>
      <c r="CU21" s="73"/>
      <c r="CV21" s="73"/>
      <c r="CW21" s="73">
        <f t="shared" si="2"/>
        <v>0</v>
      </c>
      <c r="CX21" s="73"/>
      <c r="CY21" s="73"/>
      <c r="CZ21" s="73"/>
      <c r="DA21" s="73"/>
      <c r="DB21" s="73"/>
      <c r="DC21" s="73"/>
      <c r="DD21" s="73"/>
      <c r="DE21" s="73"/>
      <c r="DF21" s="73"/>
      <c r="DG21" s="73"/>
      <c r="DH21" s="73"/>
      <c r="DI21" s="42"/>
      <c r="DJ21" s="42"/>
      <c r="DK21" s="42"/>
    </row>
    <row r="22" spans="1:116" ht="15" hidden="1" customHeight="1" x14ac:dyDescent="0.2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2">
        <v>0</v>
      </c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>
        <v>0</v>
      </c>
      <c r="BC22" s="62"/>
      <c r="BD22" s="62"/>
      <c r="BE22" s="62"/>
      <c r="BF22" s="62"/>
      <c r="BG22" s="62"/>
      <c r="BH22" s="62"/>
      <c r="BI22" s="62"/>
      <c r="BJ22" s="62"/>
      <c r="BK22" s="62"/>
      <c r="BL22" s="73">
        <f t="shared" si="0"/>
        <v>0</v>
      </c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62">
        <v>0</v>
      </c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73">
        <f t="shared" si="1"/>
        <v>0</v>
      </c>
      <c r="CL22" s="73"/>
      <c r="CM22" s="73"/>
      <c r="CN22" s="73"/>
      <c r="CO22" s="73"/>
      <c r="CP22" s="73"/>
      <c r="CQ22" s="73"/>
      <c r="CR22" s="73"/>
      <c r="CS22" s="73"/>
      <c r="CT22" s="73"/>
      <c r="CU22" s="73"/>
      <c r="CV22" s="73"/>
      <c r="CW22" s="73">
        <f t="shared" si="2"/>
        <v>0</v>
      </c>
      <c r="CX22" s="73"/>
      <c r="CY22" s="73"/>
      <c r="CZ22" s="73"/>
      <c r="DA22" s="73"/>
      <c r="DB22" s="73"/>
      <c r="DC22" s="73"/>
      <c r="DD22" s="73"/>
      <c r="DE22" s="73"/>
      <c r="DF22" s="73"/>
      <c r="DG22" s="73"/>
      <c r="DH22" s="73"/>
      <c r="DI22" s="42"/>
      <c r="DJ22" s="42"/>
      <c r="DK22" s="42"/>
    </row>
    <row r="23" spans="1:116" ht="15" hidden="1" customHeight="1" x14ac:dyDescent="0.2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2">
        <v>0</v>
      </c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>
        <v>0</v>
      </c>
      <c r="BC23" s="62"/>
      <c r="BD23" s="62"/>
      <c r="BE23" s="62"/>
      <c r="BF23" s="62"/>
      <c r="BG23" s="62"/>
      <c r="BH23" s="62"/>
      <c r="BI23" s="62"/>
      <c r="BJ23" s="62"/>
      <c r="BK23" s="62"/>
      <c r="BL23" s="73">
        <f t="shared" si="0"/>
        <v>0</v>
      </c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62">
        <v>0</v>
      </c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73">
        <f t="shared" si="1"/>
        <v>0</v>
      </c>
      <c r="CL23" s="73"/>
      <c r="CM23" s="73"/>
      <c r="CN23" s="73"/>
      <c r="CO23" s="73"/>
      <c r="CP23" s="73"/>
      <c r="CQ23" s="73"/>
      <c r="CR23" s="73"/>
      <c r="CS23" s="73"/>
      <c r="CT23" s="73"/>
      <c r="CU23" s="73"/>
      <c r="CV23" s="73"/>
      <c r="CW23" s="73">
        <f t="shared" si="2"/>
        <v>0</v>
      </c>
      <c r="CX23" s="73"/>
      <c r="CY23" s="73"/>
      <c r="CZ23" s="73"/>
      <c r="DA23" s="73"/>
      <c r="DB23" s="73"/>
      <c r="DC23" s="73"/>
      <c r="DD23" s="73"/>
      <c r="DE23" s="73"/>
      <c r="DF23" s="73"/>
      <c r="DG23" s="73"/>
      <c r="DH23" s="73"/>
      <c r="DI23" s="42"/>
      <c r="DJ23" s="42"/>
      <c r="DK23" s="42"/>
    </row>
    <row r="24" spans="1:116" ht="15" hidden="1" customHeight="1" x14ac:dyDescent="0.2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2">
        <v>0</v>
      </c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>
        <v>0</v>
      </c>
      <c r="BC24" s="62"/>
      <c r="BD24" s="62"/>
      <c r="BE24" s="62"/>
      <c r="BF24" s="62"/>
      <c r="BG24" s="62"/>
      <c r="BH24" s="62"/>
      <c r="BI24" s="62"/>
      <c r="BJ24" s="62"/>
      <c r="BK24" s="62"/>
      <c r="BL24" s="73">
        <f t="shared" si="0"/>
        <v>0</v>
      </c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62">
        <v>0</v>
      </c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73">
        <f t="shared" si="1"/>
        <v>0</v>
      </c>
      <c r="CL24" s="73"/>
      <c r="CM24" s="73"/>
      <c r="CN24" s="73"/>
      <c r="CO24" s="73"/>
      <c r="CP24" s="73"/>
      <c r="CQ24" s="73"/>
      <c r="CR24" s="73"/>
      <c r="CS24" s="73"/>
      <c r="CT24" s="73"/>
      <c r="CU24" s="73"/>
      <c r="CV24" s="73"/>
      <c r="CW24" s="73">
        <f t="shared" si="2"/>
        <v>0</v>
      </c>
      <c r="CX24" s="73"/>
      <c r="CY24" s="73"/>
      <c r="CZ24" s="73"/>
      <c r="DA24" s="73"/>
      <c r="DB24" s="73"/>
      <c r="DC24" s="73"/>
      <c r="DD24" s="73"/>
      <c r="DE24" s="73"/>
      <c r="DF24" s="73"/>
      <c r="DG24" s="73"/>
      <c r="DH24" s="73"/>
      <c r="DI24" s="42"/>
      <c r="DJ24" s="42"/>
      <c r="DK24" s="42"/>
    </row>
    <row r="25" spans="1:116" ht="15" hidden="1" customHeight="1" x14ac:dyDescent="0.2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2">
        <v>0</v>
      </c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>
        <v>0</v>
      </c>
      <c r="BC25" s="62"/>
      <c r="BD25" s="62"/>
      <c r="BE25" s="62"/>
      <c r="BF25" s="62"/>
      <c r="BG25" s="62"/>
      <c r="BH25" s="62"/>
      <c r="BI25" s="62"/>
      <c r="BJ25" s="62"/>
      <c r="BK25" s="62"/>
      <c r="BL25" s="73">
        <f t="shared" si="0"/>
        <v>0</v>
      </c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62">
        <v>0</v>
      </c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73">
        <f t="shared" si="1"/>
        <v>0</v>
      </c>
      <c r="CL25" s="73"/>
      <c r="CM25" s="73"/>
      <c r="CN25" s="73"/>
      <c r="CO25" s="73"/>
      <c r="CP25" s="73"/>
      <c r="CQ25" s="73"/>
      <c r="CR25" s="73"/>
      <c r="CS25" s="73"/>
      <c r="CT25" s="73"/>
      <c r="CU25" s="73"/>
      <c r="CV25" s="73"/>
      <c r="CW25" s="73">
        <f t="shared" si="2"/>
        <v>0</v>
      </c>
      <c r="CX25" s="73"/>
      <c r="CY25" s="73"/>
      <c r="CZ25" s="73"/>
      <c r="DA25" s="73"/>
      <c r="DB25" s="73"/>
      <c r="DC25" s="73"/>
      <c r="DD25" s="73"/>
      <c r="DE25" s="73"/>
      <c r="DF25" s="73"/>
      <c r="DG25" s="73"/>
      <c r="DH25" s="73"/>
      <c r="DI25" s="42"/>
      <c r="DJ25" s="42"/>
      <c r="DK25" s="42"/>
    </row>
    <row r="26" spans="1:116" ht="15" hidden="1" customHeight="1" x14ac:dyDescent="0.2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2">
        <v>0</v>
      </c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>
        <v>0</v>
      </c>
      <c r="BC26" s="62"/>
      <c r="BD26" s="62"/>
      <c r="BE26" s="62"/>
      <c r="BF26" s="62"/>
      <c r="BG26" s="62"/>
      <c r="BH26" s="62"/>
      <c r="BI26" s="62"/>
      <c r="BJ26" s="62"/>
      <c r="BK26" s="62"/>
      <c r="BL26" s="73">
        <f t="shared" si="0"/>
        <v>0</v>
      </c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62">
        <v>0</v>
      </c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73">
        <f t="shared" si="1"/>
        <v>0</v>
      </c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  <c r="CW26" s="73">
        <f t="shared" si="2"/>
        <v>0</v>
      </c>
      <c r="CX26" s="73"/>
      <c r="CY26" s="73"/>
      <c r="CZ26" s="73"/>
      <c r="DA26" s="73"/>
      <c r="DB26" s="73"/>
      <c r="DC26" s="73"/>
      <c r="DD26" s="73"/>
      <c r="DE26" s="73"/>
      <c r="DF26" s="73"/>
      <c r="DG26" s="73"/>
      <c r="DH26" s="73"/>
      <c r="DI26" s="42"/>
      <c r="DJ26" s="42"/>
      <c r="DK26" s="42"/>
    </row>
    <row r="27" spans="1:116" ht="15" hidden="1" customHeight="1" x14ac:dyDescent="0.2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2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>
        <v>0</v>
      </c>
      <c r="BC27" s="62"/>
      <c r="BD27" s="62"/>
      <c r="BE27" s="62"/>
      <c r="BF27" s="62"/>
      <c r="BG27" s="62"/>
      <c r="BH27" s="62"/>
      <c r="BI27" s="62"/>
      <c r="BJ27" s="62"/>
      <c r="BK27" s="62"/>
      <c r="BL27" s="73">
        <f t="shared" si="0"/>
        <v>0</v>
      </c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62">
        <v>0</v>
      </c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73">
        <f t="shared" si="1"/>
        <v>0</v>
      </c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>
        <f t="shared" si="2"/>
        <v>0</v>
      </c>
      <c r="CX27" s="73"/>
      <c r="CY27" s="73"/>
      <c r="CZ27" s="73"/>
      <c r="DA27" s="73"/>
      <c r="DB27" s="73"/>
      <c r="DC27" s="73"/>
      <c r="DD27" s="73"/>
      <c r="DE27" s="73"/>
      <c r="DF27" s="73"/>
      <c r="DG27" s="73"/>
      <c r="DH27" s="73"/>
      <c r="DI27" s="42"/>
      <c r="DJ27" s="42"/>
      <c r="DK27" s="42"/>
    </row>
    <row r="28" spans="1:116" ht="15" hidden="1" customHeight="1" x14ac:dyDescent="0.2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2">
        <v>0</v>
      </c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>
        <v>0</v>
      </c>
      <c r="BC28" s="62"/>
      <c r="BD28" s="62"/>
      <c r="BE28" s="62"/>
      <c r="BF28" s="62"/>
      <c r="BG28" s="62"/>
      <c r="BH28" s="62"/>
      <c r="BI28" s="62"/>
      <c r="BJ28" s="62"/>
      <c r="BK28" s="62"/>
      <c r="BL28" s="73">
        <f t="shared" si="0"/>
        <v>0</v>
      </c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62">
        <v>0</v>
      </c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73">
        <f t="shared" si="1"/>
        <v>0</v>
      </c>
      <c r="CL28" s="73"/>
      <c r="CM28" s="73"/>
      <c r="CN28" s="73"/>
      <c r="CO28" s="73"/>
      <c r="CP28" s="73"/>
      <c r="CQ28" s="73"/>
      <c r="CR28" s="73"/>
      <c r="CS28" s="73"/>
      <c r="CT28" s="73"/>
      <c r="CU28" s="73"/>
      <c r="CV28" s="73"/>
      <c r="CW28" s="73">
        <f t="shared" si="2"/>
        <v>0</v>
      </c>
      <c r="CX28" s="73"/>
      <c r="CY28" s="73"/>
      <c r="CZ28" s="73"/>
      <c r="DA28" s="73"/>
      <c r="DB28" s="73"/>
      <c r="DC28" s="73"/>
      <c r="DD28" s="73"/>
      <c r="DE28" s="73"/>
      <c r="DF28" s="73"/>
      <c r="DG28" s="73"/>
      <c r="DH28" s="73"/>
      <c r="DI28" s="42"/>
      <c r="DJ28" s="42"/>
      <c r="DK28" s="42"/>
    </row>
    <row r="29" spans="1:116" ht="15" hidden="1" customHeight="1" x14ac:dyDescent="0.2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2">
        <v>0</v>
      </c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>
        <v>0</v>
      </c>
      <c r="BC29" s="62"/>
      <c r="BD29" s="62"/>
      <c r="BE29" s="62"/>
      <c r="BF29" s="62"/>
      <c r="BG29" s="62"/>
      <c r="BH29" s="62"/>
      <c r="BI29" s="62"/>
      <c r="BJ29" s="62"/>
      <c r="BK29" s="62"/>
      <c r="BL29" s="73">
        <f t="shared" si="0"/>
        <v>0</v>
      </c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62">
        <v>0</v>
      </c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73">
        <f t="shared" si="1"/>
        <v>0</v>
      </c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>
        <f t="shared" si="2"/>
        <v>0</v>
      </c>
      <c r="CX29" s="73"/>
      <c r="CY29" s="73"/>
      <c r="CZ29" s="73"/>
      <c r="DA29" s="73"/>
      <c r="DB29" s="73"/>
      <c r="DC29" s="73"/>
      <c r="DD29" s="73"/>
      <c r="DE29" s="73"/>
      <c r="DF29" s="73"/>
      <c r="DG29" s="73"/>
      <c r="DH29" s="73"/>
      <c r="DI29" s="42"/>
      <c r="DJ29" s="42"/>
      <c r="DK29" s="42"/>
    </row>
    <row r="30" spans="1:116" ht="15" hidden="1" customHeight="1" x14ac:dyDescent="0.2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2">
        <v>0</v>
      </c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>
        <v>0</v>
      </c>
      <c r="BC30" s="62"/>
      <c r="BD30" s="62"/>
      <c r="BE30" s="62"/>
      <c r="BF30" s="62"/>
      <c r="BG30" s="62"/>
      <c r="BH30" s="62"/>
      <c r="BI30" s="62"/>
      <c r="BJ30" s="62"/>
      <c r="BK30" s="62"/>
      <c r="BL30" s="73">
        <f t="shared" si="0"/>
        <v>0</v>
      </c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62">
        <v>0</v>
      </c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73">
        <f t="shared" si="1"/>
        <v>0</v>
      </c>
      <c r="CL30" s="73"/>
      <c r="CM30" s="73"/>
      <c r="CN30" s="73"/>
      <c r="CO30" s="73"/>
      <c r="CP30" s="73"/>
      <c r="CQ30" s="73"/>
      <c r="CR30" s="73"/>
      <c r="CS30" s="73"/>
      <c r="CT30" s="73"/>
      <c r="CU30" s="73"/>
      <c r="CV30" s="73"/>
      <c r="CW30" s="73">
        <f t="shared" si="2"/>
        <v>0</v>
      </c>
      <c r="CX30" s="73"/>
      <c r="CY30" s="73"/>
      <c r="CZ30" s="73"/>
      <c r="DA30" s="73"/>
      <c r="DB30" s="73"/>
      <c r="DC30" s="73"/>
      <c r="DD30" s="73"/>
      <c r="DE30" s="73"/>
      <c r="DF30" s="73"/>
      <c r="DG30" s="73"/>
      <c r="DH30" s="73"/>
      <c r="DI30" s="42"/>
      <c r="DJ30" s="42"/>
      <c r="DK30" s="42"/>
    </row>
    <row r="31" spans="1:116" ht="15" customHeight="1" x14ac:dyDescent="0.2">
      <c r="A31" s="96" t="s">
        <v>16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7" t="s">
        <v>17</v>
      </c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73">
        <f>SUM(AO14:BA30)</f>
        <v>2</v>
      </c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97" t="s">
        <v>17</v>
      </c>
      <c r="BC31" s="97"/>
      <c r="BD31" s="97"/>
      <c r="BE31" s="97"/>
      <c r="BF31" s="97"/>
      <c r="BG31" s="97"/>
      <c r="BH31" s="97"/>
      <c r="BI31" s="97"/>
      <c r="BJ31" s="97"/>
      <c r="BK31" s="97"/>
      <c r="BL31" s="68">
        <f>SUM(BL14:BX30)</f>
        <v>11.25</v>
      </c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97" t="s">
        <v>17</v>
      </c>
      <c r="BZ31" s="97"/>
      <c r="CA31" s="97"/>
      <c r="CB31" s="97"/>
      <c r="CC31" s="97"/>
      <c r="CD31" s="97"/>
      <c r="CE31" s="97"/>
      <c r="CF31" s="97"/>
      <c r="CG31" s="97"/>
      <c r="CH31" s="97"/>
      <c r="CI31" s="97"/>
      <c r="CJ31" s="97"/>
      <c r="CK31" s="68">
        <f>SUM(CK14:CV30)</f>
        <v>0</v>
      </c>
      <c r="CL31" s="68"/>
      <c r="CM31" s="68"/>
      <c r="CN31" s="68"/>
      <c r="CO31" s="68"/>
      <c r="CP31" s="68"/>
      <c r="CQ31" s="68"/>
      <c r="CR31" s="68"/>
      <c r="CS31" s="68"/>
      <c r="CT31" s="68"/>
      <c r="CU31" s="68"/>
      <c r="CV31" s="68"/>
      <c r="CW31" s="68">
        <f>SUM(CW14:DH30)</f>
        <v>11.25</v>
      </c>
      <c r="CX31" s="68"/>
      <c r="CY31" s="68"/>
      <c r="CZ31" s="68"/>
      <c r="DA31" s="68"/>
      <c r="DB31" s="68"/>
      <c r="DC31" s="68"/>
      <c r="DD31" s="68"/>
      <c r="DE31" s="68"/>
      <c r="DF31" s="68"/>
      <c r="DG31" s="68"/>
      <c r="DH31" s="68"/>
      <c r="DI31" s="43" t="s">
        <v>99</v>
      </c>
      <c r="DJ31" s="43" t="s">
        <v>100</v>
      </c>
      <c r="DK31" s="94" t="s">
        <v>101</v>
      </c>
      <c r="DL31" s="95"/>
    </row>
    <row r="32" spans="1:116" ht="23.2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40" t="s">
        <v>109</v>
      </c>
      <c r="DJ32" s="40" t="s">
        <v>108</v>
      </c>
      <c r="DK32" s="94"/>
      <c r="DL32" s="95"/>
    </row>
    <row r="33" spans="1:116" ht="11.25" hidden="1" customHeight="1" x14ac:dyDescent="0.2">
      <c r="A33" s="3" t="s">
        <v>18</v>
      </c>
      <c r="B33" s="3"/>
      <c r="C33" s="3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72" t="str">
        <f>'С ндс'!B2</f>
        <v xml:space="preserve">Одиннадцать белорусских рублей </v>
      </c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1"/>
      <c r="CA33" s="71"/>
      <c r="CB33" s="71"/>
      <c r="CC33" s="71"/>
      <c r="CD33" s="71"/>
      <c r="CE33" s="71"/>
      <c r="CF33" s="71"/>
      <c r="CG33" s="71"/>
      <c r="CH33" s="71"/>
      <c r="CI33" s="71"/>
      <c r="CJ33" s="71"/>
      <c r="CK33" s="71"/>
      <c r="CL33" s="71"/>
      <c r="CM33" s="71"/>
      <c r="CN33" s="71"/>
      <c r="CO33" s="71"/>
      <c r="CP33" s="71"/>
      <c r="CQ33" s="71"/>
      <c r="CR33" s="71"/>
      <c r="CS33" s="71"/>
      <c r="CT33" s="71"/>
      <c r="CU33" s="71"/>
      <c r="CV33" s="71"/>
      <c r="CW33" s="71"/>
      <c r="CX33" s="71"/>
      <c r="CY33" s="71"/>
      <c r="CZ33" s="71"/>
      <c r="DA33" s="71"/>
      <c r="DB33" s="71"/>
      <c r="DC33" s="71"/>
      <c r="DD33" s="71"/>
      <c r="DE33" s="49"/>
      <c r="DF33" s="49"/>
      <c r="DG33" s="54"/>
      <c r="DH33" s="49"/>
      <c r="DI33" s="40" t="s">
        <v>102</v>
      </c>
      <c r="DJ33" s="40" t="s">
        <v>103</v>
      </c>
      <c r="DK33" s="94"/>
      <c r="DL33" s="95"/>
    </row>
    <row r="34" spans="1:116" ht="11.25" hidden="1" customHeight="1" x14ac:dyDescent="0.2">
      <c r="A34" s="3"/>
      <c r="B34" s="3"/>
      <c r="C34" s="3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 t="s">
        <v>19</v>
      </c>
      <c r="AQ34" s="49"/>
      <c r="AR34" s="49"/>
      <c r="AS34" s="49"/>
      <c r="AT34" s="49"/>
      <c r="AU34" s="49" t="s">
        <v>20</v>
      </c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  <c r="CZ34" s="49"/>
      <c r="DA34" s="49"/>
      <c r="DB34" s="49"/>
      <c r="DC34" s="49"/>
      <c r="DD34" s="49"/>
      <c r="DE34" s="49"/>
      <c r="DF34" s="49"/>
      <c r="DG34" s="49"/>
      <c r="DH34" s="49"/>
      <c r="DI34" s="40"/>
      <c r="DJ34" s="40"/>
      <c r="DK34" s="94"/>
      <c r="DL34" s="95"/>
    </row>
    <row r="35" spans="1:116" ht="11.25" hidden="1" customHeight="1" x14ac:dyDescent="0.2">
      <c r="A35" s="3"/>
      <c r="B35" s="3"/>
      <c r="C35" s="3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9"/>
      <c r="DF35" s="49"/>
      <c r="DG35" s="49"/>
      <c r="DH35" s="49"/>
      <c r="DI35" s="40"/>
      <c r="DJ35" s="40"/>
      <c r="DK35" s="94"/>
      <c r="DL35" s="95"/>
    </row>
    <row r="36" spans="1:116" ht="11.25" hidden="1" customHeight="1" x14ac:dyDescent="0.2">
      <c r="A36" s="3" t="s">
        <v>21</v>
      </c>
      <c r="B36" s="3"/>
      <c r="C36" s="3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71" t="str">
        <f>НДС!B2</f>
        <v xml:space="preserve">Ноль белорусских рублей </v>
      </c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1"/>
      <c r="CA36" s="71"/>
      <c r="CB36" s="71"/>
      <c r="CC36" s="71"/>
      <c r="CD36" s="71"/>
      <c r="CE36" s="71"/>
      <c r="CF36" s="71"/>
      <c r="CG36" s="71"/>
      <c r="CH36" s="71"/>
      <c r="CI36" s="71"/>
      <c r="CJ36" s="71"/>
      <c r="CK36" s="71"/>
      <c r="CL36" s="71"/>
      <c r="CM36" s="71"/>
      <c r="CN36" s="71"/>
      <c r="CO36" s="71"/>
      <c r="CP36" s="71"/>
      <c r="CQ36" s="71"/>
      <c r="CR36" s="71"/>
      <c r="CS36" s="71"/>
      <c r="CT36" s="71"/>
      <c r="CU36" s="71"/>
      <c r="CV36" s="71"/>
      <c r="CW36" s="71"/>
      <c r="CX36" s="71"/>
      <c r="CY36" s="71"/>
      <c r="CZ36" s="71"/>
      <c r="DA36" s="71"/>
      <c r="DB36" s="71"/>
      <c r="DC36" s="71"/>
      <c r="DD36" s="71"/>
      <c r="DE36" s="54"/>
      <c r="DF36" s="49"/>
      <c r="DG36" s="54"/>
      <c r="DH36" s="49"/>
      <c r="DI36" s="40"/>
      <c r="DJ36" s="40"/>
      <c r="DK36" s="94"/>
      <c r="DL36" s="95"/>
    </row>
    <row r="37" spans="1:116" ht="11.25" hidden="1" customHeight="1" x14ac:dyDescent="0.2">
      <c r="A37" s="3"/>
      <c r="B37" s="3"/>
      <c r="C37" s="3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 t="s">
        <v>19</v>
      </c>
      <c r="AQ37" s="49"/>
      <c r="AR37" s="49"/>
      <c r="AS37" s="49"/>
      <c r="AT37" s="49"/>
      <c r="AU37" s="49" t="s">
        <v>20</v>
      </c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9"/>
      <c r="DF37" s="49"/>
      <c r="DG37" s="49"/>
      <c r="DH37" s="49"/>
      <c r="DI37" s="40"/>
      <c r="DJ37" s="40"/>
    </row>
    <row r="38" spans="1:116" ht="11.25" customHeight="1" x14ac:dyDescent="0.2">
      <c r="A38" s="3"/>
      <c r="B38" s="3"/>
      <c r="C38" s="3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  <c r="DA38" s="49"/>
      <c r="DB38" s="49"/>
      <c r="DC38" s="49"/>
      <c r="DD38" s="49"/>
      <c r="DE38" s="49"/>
      <c r="DF38" s="49"/>
      <c r="DG38" s="49"/>
      <c r="DH38" s="49"/>
      <c r="DI38" s="40"/>
      <c r="DJ38" s="40"/>
    </row>
    <row r="39" spans="1:116" ht="12" customHeight="1" x14ac:dyDescent="0.2">
      <c r="A39" s="3"/>
      <c r="B39" s="3"/>
      <c r="C39" s="3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49"/>
      <c r="AO39" s="49"/>
      <c r="AP39" s="49"/>
      <c r="AQ39" s="49"/>
      <c r="AR39" s="4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99"/>
      <c r="BM39" s="99"/>
      <c r="BN39" s="99"/>
      <c r="BO39" s="99"/>
      <c r="BP39" s="99"/>
      <c r="BQ39" s="99"/>
      <c r="BR39" s="99"/>
      <c r="BS39" s="99"/>
      <c r="BT39" s="99"/>
      <c r="BU39" s="49"/>
      <c r="BV39" s="49"/>
      <c r="BW39" s="49"/>
      <c r="BX39" s="49"/>
      <c r="BY39" s="49"/>
      <c r="BZ39" s="49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70"/>
      <c r="DB39" s="70"/>
      <c r="DC39" s="70"/>
      <c r="DD39" s="70"/>
      <c r="DE39" s="70"/>
      <c r="DF39" s="70"/>
      <c r="DG39" s="70"/>
      <c r="DH39" s="70"/>
      <c r="DI39" s="40"/>
      <c r="DJ39" s="40"/>
    </row>
    <row r="40" spans="1:116" ht="13.5" customHeight="1" x14ac:dyDescent="0.2">
      <c r="A40" s="3"/>
      <c r="B40" s="3"/>
      <c r="C40" s="3"/>
      <c r="D40" s="3"/>
      <c r="E40" s="3"/>
      <c r="F40" s="3"/>
      <c r="G40" s="3"/>
      <c r="H40" s="3"/>
      <c r="I40" s="3" t="s">
        <v>22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 t="s">
        <v>23</v>
      </c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 t="s">
        <v>24</v>
      </c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40"/>
      <c r="DJ40" s="40"/>
    </row>
    <row r="41" spans="1:116" ht="11.25" hidden="1" customHeight="1" x14ac:dyDescent="0.2">
      <c r="DI41" s="40"/>
      <c r="DJ41" s="40"/>
    </row>
    <row r="42" spans="1:116" ht="207" customHeight="1" x14ac:dyDescent="0.7">
      <c r="A42" s="59" t="s">
        <v>122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59"/>
      <c r="CL42" s="59"/>
      <c r="CM42" s="59"/>
      <c r="CN42" s="59"/>
      <c r="CO42" s="59"/>
      <c r="CP42" s="59"/>
      <c r="CQ42" s="59"/>
      <c r="CR42" s="59"/>
      <c r="CS42" s="59"/>
      <c r="CT42" s="59"/>
      <c r="CU42" s="59"/>
      <c r="CV42" s="59"/>
      <c r="CW42" s="59"/>
      <c r="CX42" s="59"/>
      <c r="CY42" s="59"/>
      <c r="CZ42" s="59"/>
      <c r="DA42" s="59"/>
      <c r="DB42" s="59"/>
      <c r="DC42" s="59"/>
      <c r="DD42" s="59"/>
      <c r="DE42" s="59"/>
      <c r="DF42" s="59"/>
      <c r="DG42" s="59"/>
      <c r="DH42" s="59"/>
      <c r="DI42" s="40"/>
      <c r="DJ42" s="40"/>
    </row>
    <row r="43" spans="1:116" ht="11.25" customHeight="1" x14ac:dyDescent="0.2">
      <c r="DI43" s="40"/>
      <c r="DJ43" s="40"/>
    </row>
    <row r="44" spans="1:116" ht="11.25" customHeight="1" x14ac:dyDescent="0.2">
      <c r="DI44" s="40"/>
      <c r="DJ44" s="40"/>
    </row>
    <row r="45" spans="1:116" ht="11.25" customHeight="1" x14ac:dyDescent="0.2">
      <c r="DI45" s="40"/>
      <c r="DJ45" s="40"/>
    </row>
    <row r="46" spans="1:116" ht="11.25" customHeight="1" x14ac:dyDescent="0.2">
      <c r="DI46" s="40"/>
      <c r="DJ46" s="40"/>
    </row>
    <row r="47" spans="1:116" ht="11.25" customHeight="1" x14ac:dyDescent="0.2">
      <c r="DI47" s="40"/>
      <c r="DJ47" s="40"/>
    </row>
    <row r="48" spans="1:116" ht="11.25" customHeight="1" x14ac:dyDescent="0.2">
      <c r="DI48" s="40"/>
      <c r="DJ48" s="40"/>
    </row>
    <row r="49" spans="113:114" ht="11.25" customHeight="1" x14ac:dyDescent="0.2">
      <c r="DI49" s="40"/>
      <c r="DJ49" s="40"/>
    </row>
    <row r="50" spans="113:114" ht="11.25" customHeight="1" x14ac:dyDescent="0.2">
      <c r="DI50" s="40"/>
      <c r="DJ50" s="40"/>
    </row>
    <row r="51" spans="113:114" ht="11.25" customHeight="1" x14ac:dyDescent="0.2">
      <c r="DI51" s="40"/>
      <c r="DJ51" s="40"/>
    </row>
    <row r="52" spans="113:114" ht="11.25" customHeight="1" x14ac:dyDescent="0.2">
      <c r="DI52" s="40"/>
      <c r="DJ52" s="40"/>
    </row>
    <row r="53" spans="113:114" ht="11.25" customHeight="1" x14ac:dyDescent="0.2">
      <c r="DI53" s="40"/>
      <c r="DJ53" s="40"/>
    </row>
    <row r="54" spans="113:114" ht="11.25" customHeight="1" x14ac:dyDescent="0.2">
      <c r="DI54" s="40"/>
      <c r="DJ54" s="40"/>
    </row>
    <row r="55" spans="113:114" ht="11.25" customHeight="1" x14ac:dyDescent="0.2">
      <c r="DI55" s="40"/>
      <c r="DJ55" s="40"/>
    </row>
    <row r="56" spans="113:114" ht="11.25" customHeight="1" x14ac:dyDescent="0.2">
      <c r="DI56" s="40"/>
      <c r="DJ56" s="40"/>
    </row>
    <row r="57" spans="113:114" ht="11.25" customHeight="1" x14ac:dyDescent="0.2">
      <c r="DI57" s="40"/>
      <c r="DJ57" s="40"/>
    </row>
    <row r="58" spans="113:114" ht="11.25" customHeight="1" x14ac:dyDescent="0.2">
      <c r="DI58" s="40"/>
      <c r="DJ58" s="40"/>
    </row>
    <row r="59" spans="113:114" ht="11.25" customHeight="1" x14ac:dyDescent="0.2">
      <c r="DI59" s="40"/>
      <c r="DJ59" s="40"/>
    </row>
  </sheetData>
  <sheetProtection formatCells="0" formatColumns="0" formatRows="0" insertRows="0" deleteRows="0" sort="0" autoFilter="0" pivotTables="0"/>
  <mergeCells count="182">
    <mergeCell ref="AO22:BA22"/>
    <mergeCell ref="BB26:BK26"/>
    <mergeCell ref="BY27:CJ27"/>
    <mergeCell ref="CK25:CV25"/>
    <mergeCell ref="BL27:BX27"/>
    <mergeCell ref="BB22:BK22"/>
    <mergeCell ref="BY26:CJ26"/>
    <mergeCell ref="CK26:CV26"/>
    <mergeCell ref="CW26:DH26"/>
    <mergeCell ref="CW22:DH22"/>
    <mergeCell ref="A26:AB26"/>
    <mergeCell ref="AC26:AN26"/>
    <mergeCell ref="AO26:BA26"/>
    <mergeCell ref="AC24:AN24"/>
    <mergeCell ref="AO24:BA24"/>
    <mergeCell ref="BB24:BK24"/>
    <mergeCell ref="D39:AM39"/>
    <mergeCell ref="AS39:BT39"/>
    <mergeCell ref="CW30:DH30"/>
    <mergeCell ref="AO30:BA30"/>
    <mergeCell ref="BB30:BK30"/>
    <mergeCell ref="BY31:CJ31"/>
    <mergeCell ref="CK31:CV31"/>
    <mergeCell ref="CW31:DH31"/>
    <mergeCell ref="A30:AB30"/>
    <mergeCell ref="AO31:BA31"/>
    <mergeCell ref="BB31:BK31"/>
    <mergeCell ref="BY28:CJ28"/>
    <mergeCell ref="CK28:CV28"/>
    <mergeCell ref="DK31:DL36"/>
    <mergeCell ref="BL21:BX21"/>
    <mergeCell ref="BY21:CJ21"/>
    <mergeCell ref="CK21:CV21"/>
    <mergeCell ref="CW21:DH21"/>
    <mergeCell ref="A21:AB21"/>
    <mergeCell ref="AC21:AN21"/>
    <mergeCell ref="AO21:BA21"/>
    <mergeCell ref="AC30:AN30"/>
    <mergeCell ref="BL23:BX23"/>
    <mergeCell ref="A25:AB25"/>
    <mergeCell ref="AC25:AN25"/>
    <mergeCell ref="AO25:BA25"/>
    <mergeCell ref="A22:AB22"/>
    <mergeCell ref="AC22:AN22"/>
    <mergeCell ref="BB27:BK27"/>
    <mergeCell ref="BL26:BX26"/>
    <mergeCell ref="BL28:BX28"/>
    <mergeCell ref="CW23:DH23"/>
    <mergeCell ref="BB25:BK25"/>
    <mergeCell ref="CW28:DH28"/>
    <mergeCell ref="A28:AB28"/>
    <mergeCell ref="A31:AB31"/>
    <mergeCell ref="AC31:AN31"/>
    <mergeCell ref="A23:AB23"/>
    <mergeCell ref="AC23:AN23"/>
    <mergeCell ref="AO23:BA23"/>
    <mergeCell ref="CW27:DH27"/>
    <mergeCell ref="A27:AB27"/>
    <mergeCell ref="AC27:AN27"/>
    <mergeCell ref="AO27:BA27"/>
    <mergeCell ref="A24:AB24"/>
    <mergeCell ref="A29:AB29"/>
    <mergeCell ref="AC29:AN29"/>
    <mergeCell ref="BB29:BK29"/>
    <mergeCell ref="CK27:CV27"/>
    <mergeCell ref="BL25:BX25"/>
    <mergeCell ref="BY25:CJ25"/>
    <mergeCell ref="CK24:CV24"/>
    <mergeCell ref="CW24:DH24"/>
    <mergeCell ref="CW25:DH25"/>
    <mergeCell ref="BL24:BX24"/>
    <mergeCell ref="AO29:BA29"/>
    <mergeCell ref="CK23:CV23"/>
    <mergeCell ref="BY24:CJ24"/>
    <mergeCell ref="AC28:AN28"/>
    <mergeCell ref="AO28:BA28"/>
    <mergeCell ref="BB28:BK28"/>
    <mergeCell ref="CW18:DH18"/>
    <mergeCell ref="BL19:BX19"/>
    <mergeCell ref="CW19:DH19"/>
    <mergeCell ref="BL20:BX20"/>
    <mergeCell ref="BY20:CJ20"/>
    <mergeCell ref="CK20:CV20"/>
    <mergeCell ref="CR7:DH7"/>
    <mergeCell ref="BL30:BX30"/>
    <mergeCell ref="BY30:CJ30"/>
    <mergeCell ref="CK30:CV30"/>
    <mergeCell ref="BY18:CJ18"/>
    <mergeCell ref="CK17:CV17"/>
    <mergeCell ref="BL29:BX29"/>
    <mergeCell ref="BY29:CJ29"/>
    <mergeCell ref="CK29:CV29"/>
    <mergeCell ref="CW29:DH29"/>
    <mergeCell ref="BH7:BN7"/>
    <mergeCell ref="CW16:DH16"/>
    <mergeCell ref="BY13:CJ13"/>
    <mergeCell ref="CK13:CV13"/>
    <mergeCell ref="CK14:CV14"/>
    <mergeCell ref="BB21:BK21"/>
    <mergeCell ref="BL22:BX22"/>
    <mergeCell ref="A16:AB16"/>
    <mergeCell ref="AC16:AN16"/>
    <mergeCell ref="AO16:BA16"/>
    <mergeCell ref="BB16:BK16"/>
    <mergeCell ref="A9:C9"/>
    <mergeCell ref="AJ7:BG7"/>
    <mergeCell ref="A7:F7"/>
    <mergeCell ref="H7:AE7"/>
    <mergeCell ref="BL16:BX16"/>
    <mergeCell ref="AG7:AH7"/>
    <mergeCell ref="BB13:BK13"/>
    <mergeCell ref="BB14:BK14"/>
    <mergeCell ref="BL13:BX13"/>
    <mergeCell ref="BL15:BX15"/>
    <mergeCell ref="AC13:AN13"/>
    <mergeCell ref="AO13:BA13"/>
    <mergeCell ref="BL14:BX14"/>
    <mergeCell ref="A13:AB13"/>
    <mergeCell ref="BQ7:CP7"/>
    <mergeCell ref="E9:AH9"/>
    <mergeCell ref="AJ9:BL9"/>
    <mergeCell ref="A19:AB19"/>
    <mergeCell ref="AC19:AN19"/>
    <mergeCell ref="AO19:BA19"/>
    <mergeCell ref="CW17:DH17"/>
    <mergeCell ref="BB23:BK23"/>
    <mergeCell ref="CK18:CV18"/>
    <mergeCell ref="A18:AB18"/>
    <mergeCell ref="AC18:AN18"/>
    <mergeCell ref="AO18:BA18"/>
    <mergeCell ref="BB19:BK19"/>
    <mergeCell ref="BL18:BX18"/>
    <mergeCell ref="AC17:AN17"/>
    <mergeCell ref="AO17:BA17"/>
    <mergeCell ref="BB17:BK17"/>
    <mergeCell ref="A17:AB17"/>
    <mergeCell ref="BB18:BK18"/>
    <mergeCell ref="BL17:BX17"/>
    <mergeCell ref="BY17:CJ17"/>
    <mergeCell ref="CW20:DH20"/>
    <mergeCell ref="BY23:CJ23"/>
    <mergeCell ref="BY19:CJ19"/>
    <mergeCell ref="CK19:CV19"/>
    <mergeCell ref="BY22:CJ22"/>
    <mergeCell ref="CK22:CV22"/>
    <mergeCell ref="DI1:DI2"/>
    <mergeCell ref="CV1:DH1"/>
    <mergeCell ref="A3:J3"/>
    <mergeCell ref="A5:J5"/>
    <mergeCell ref="L3:BN3"/>
    <mergeCell ref="L5:BN5"/>
    <mergeCell ref="BQ3:CL3"/>
    <mergeCell ref="CN3:CZ3"/>
    <mergeCell ref="BQ5:BT5"/>
    <mergeCell ref="BV5:CM5"/>
    <mergeCell ref="CO5:CQ5"/>
    <mergeCell ref="CV5:CW5"/>
    <mergeCell ref="CR5:CT5"/>
    <mergeCell ref="A42:DH42"/>
    <mergeCell ref="A20:AB20"/>
    <mergeCell ref="AC20:AN20"/>
    <mergeCell ref="AO20:BA20"/>
    <mergeCell ref="BB20:BK20"/>
    <mergeCell ref="CW13:DH13"/>
    <mergeCell ref="BY14:CJ14"/>
    <mergeCell ref="A14:AB14"/>
    <mergeCell ref="AO15:BA15"/>
    <mergeCell ref="BB15:BK15"/>
    <mergeCell ref="AC14:AN14"/>
    <mergeCell ref="AO14:BA14"/>
    <mergeCell ref="CW14:DH14"/>
    <mergeCell ref="BY15:CJ15"/>
    <mergeCell ref="CK15:CV15"/>
    <mergeCell ref="CW15:DH15"/>
    <mergeCell ref="A15:AB15"/>
    <mergeCell ref="AC15:AN15"/>
    <mergeCell ref="CA39:DH39"/>
    <mergeCell ref="AC36:DD36"/>
    <mergeCell ref="Y33:DD33"/>
    <mergeCell ref="BL31:BX31"/>
    <mergeCell ref="BY16:CJ16"/>
    <mergeCell ref="CK16:CV16"/>
  </mergeCells>
  <phoneticPr fontId="0" type="noConversion"/>
  <dataValidations count="2">
    <dataValidation type="list" allowBlank="1" showInputMessage="1" showErrorMessage="1" prompt="выбирете из выпадающего списка" sqref="D39:AM39">
      <formula1>$DI$32:$DI$59</formula1>
    </dataValidation>
    <dataValidation type="list" allowBlank="1" showInputMessage="1" showErrorMessage="1" sqref="L3:BN3">
      <formula1>$DI$4:$DI$14</formula1>
    </dataValidation>
  </dataValidations>
  <pageMargins left="0.39370078740157483" right="0.39370078740157483" top="0.78740157480314965" bottom="0.39370078740157483" header="0.19685039370078741" footer="0.51181102362204722"/>
  <pageSetup paperSize="9" scale="79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6"/>
  <sheetViews>
    <sheetView workbookViewId="0">
      <selection activeCell="AJ7" sqref="AJ7:BG7"/>
    </sheetView>
  </sheetViews>
  <sheetFormatPr defaultColWidth="9.1640625" defaultRowHeight="12.75" x14ac:dyDescent="0.2"/>
  <cols>
    <col min="1" max="1" width="17" style="10" customWidth="1"/>
    <col min="2" max="2" width="9" style="10" customWidth="1"/>
    <col min="3" max="3" width="6.5" style="10" customWidth="1"/>
    <col min="4" max="4" width="13.5" style="10" customWidth="1"/>
    <col min="5" max="5" width="23" style="10" customWidth="1"/>
    <col min="6" max="6" width="9.5" style="10" customWidth="1"/>
    <col min="7" max="7" width="9.1640625" style="10" customWidth="1"/>
    <col min="8" max="8" width="13.33203125" style="20" customWidth="1"/>
    <col min="9" max="9" width="10.1640625" style="10" bestFit="1" customWidth="1"/>
    <col min="10" max="12" width="9.1640625" style="10" customWidth="1"/>
    <col min="13" max="13" width="15.5" style="10" bestFit="1" customWidth="1"/>
    <col min="14" max="16" width="9.1640625" style="10" customWidth="1"/>
    <col min="17" max="17" width="15.5" style="10" bestFit="1" customWidth="1"/>
    <col min="18" max="16384" width="9.1640625" style="10"/>
  </cols>
  <sheetData>
    <row r="1" spans="1:19" ht="15.75" x14ac:dyDescent="0.25">
      <c r="E1" s="11">
        <f>'Для оплаты платежным поручением'!CW31</f>
        <v>11.25</v>
      </c>
      <c r="H1" s="12"/>
    </row>
    <row r="2" spans="1:19" ht="15.75" x14ac:dyDescent="0.25">
      <c r="A2" s="13" t="s">
        <v>40</v>
      </c>
      <c r="B2" s="14" t="str">
        <f>SUBSTITUTE(B4,F8,F9,1)</f>
        <v xml:space="preserve">Одиннадцать белорусских рублей </v>
      </c>
      <c r="E2" s="11"/>
      <c r="H2" s="15"/>
      <c r="J2" s="15"/>
      <c r="K2" s="15"/>
      <c r="L2" s="15"/>
      <c r="M2" s="12" t="s">
        <v>41</v>
      </c>
      <c r="N2" s="100">
        <f ca="1">TODAY()</f>
        <v>45951</v>
      </c>
      <c r="O2" s="100"/>
      <c r="P2" s="10">
        <f ca="1">DAY(N2)</f>
        <v>21</v>
      </c>
      <c r="Q2" s="16" t="str">
        <f ca="1">IF(Q3&gt;7,S2,S3)</f>
        <v>октября</v>
      </c>
      <c r="R2" s="12">
        <f ca="1">YEAR(N2)</f>
        <v>2025</v>
      </c>
      <c r="S2" s="15" t="str">
        <f ca="1">IF(Q3=8,"августа",IF(Q3=9,"сентября",IF(Q3=10,"октября",IF(Q3=11,"ноября",IF(Q3=12,"декабря","не отсюда")))))</f>
        <v>октября</v>
      </c>
    </row>
    <row r="3" spans="1:19" x14ac:dyDescent="0.2">
      <c r="A3" s="13" t="s">
        <v>42</v>
      </c>
      <c r="B3" s="17" t="str">
        <f>SUBSTITUTE(B5,F8,F9,1)</f>
        <v xml:space="preserve">Одиннадцать белорусских рублей </v>
      </c>
      <c r="H3" s="15"/>
      <c r="I3" s="15"/>
      <c r="J3" s="15"/>
      <c r="K3" s="101" t="str">
        <f ca="1">CONCATENATE(" «  ",P2,"  »  ",Q2,"  ",R2," г.")</f>
        <v xml:space="preserve"> «  21  »  октября  2025 г.</v>
      </c>
      <c r="L3" s="101"/>
      <c r="M3" s="101"/>
      <c r="N3" s="18"/>
      <c r="O3" s="18"/>
      <c r="P3" s="15"/>
      <c r="Q3" s="16">
        <f ca="1">MONTH(N2)</f>
        <v>10</v>
      </c>
      <c r="R3" s="15"/>
      <c r="S3" s="15" t="str">
        <f ca="1">IF(Q3=1,"января",IF(Q3=2,"февраля",IF(Q3=3,"марта",IF(Q3=4,"апреля",IF(Q3=5,"мая",IF(Q3=6,"июня",IF(Q3=7,"июля","брать не отсюда")))))))</f>
        <v>брать не отсюда</v>
      </c>
    </row>
    <row r="4" spans="1:19" x14ac:dyDescent="0.2">
      <c r="A4" s="19" t="s">
        <v>43</v>
      </c>
      <c r="B4" s="17" t="str">
        <f>CONCATENATE(A7,A8,A9,A10)</f>
        <v xml:space="preserve">одиннадцать белорусских рублей </v>
      </c>
    </row>
    <row r="5" spans="1:19" s="17" customFormat="1" x14ac:dyDescent="0.2">
      <c r="A5" s="19" t="s">
        <v>44</v>
      </c>
      <c r="B5" s="17" t="str">
        <f>CONCATENATE(A7,A8,A9,A10,A11,B7,B8,C8)</f>
        <v xml:space="preserve">одиннадцать белорусских рублей </v>
      </c>
      <c r="C5" s="10"/>
      <c r="D5" s="10"/>
      <c r="E5" s="10"/>
      <c r="H5" s="21"/>
      <c r="I5" s="21"/>
      <c r="J5" s="21"/>
    </row>
    <row r="6" spans="1:19" ht="12.75" customHeight="1" x14ac:dyDescent="0.2">
      <c r="D6" s="20"/>
      <c r="H6" s="21"/>
      <c r="I6" s="21"/>
      <c r="J6" s="21"/>
    </row>
    <row r="7" spans="1:19" ht="12.75" customHeight="1" x14ac:dyDescent="0.2">
      <c r="A7" s="22" t="str">
        <f>CONCATENATE(IF(B14=0,"",E14),IF(B15=0,"",IF(C16&lt;20,IF(C16&lt;16,IF(C16&lt;10,E15,D16),F16),E15)),IF(B16=0,"",IF(NOT(B15=1),E16,"")),F17)</f>
        <v/>
      </c>
      <c r="D7" s="20"/>
      <c r="F7" s="23">
        <f>CODE(B5)</f>
        <v>238</v>
      </c>
      <c r="G7" s="22"/>
      <c r="H7" s="21"/>
      <c r="I7" s="21"/>
      <c r="J7" s="21"/>
    </row>
    <row r="8" spans="1:19" ht="12.75" customHeight="1" x14ac:dyDescent="0.2">
      <c r="A8" s="22" t="str">
        <f>CONCATENATE(IF(B18=0,"",E18),IF(B19=0,"",IF(C20&lt;20,IF(C20&lt;16,IF(C20&lt;10,E19,D20),F20),E19)),IF(B20=0,"",IF(NOT(B19=1),E20,"")),F21)</f>
        <v/>
      </c>
      <c r="B8" s="24"/>
      <c r="D8" s="25"/>
      <c r="F8" s="23" t="str">
        <f>CHAR(F7)</f>
        <v>о</v>
      </c>
      <c r="G8" s="22"/>
      <c r="H8" s="21"/>
      <c r="I8" s="21"/>
      <c r="J8" s="21"/>
      <c r="Q8" s="26"/>
    </row>
    <row r="9" spans="1:19" s="22" customFormat="1" ht="12.75" customHeight="1" x14ac:dyDescent="0.2">
      <c r="A9" s="22" t="str">
        <f>CONCATENATE(IF(B22=0,"",E22),IF(B23=0,"",IF(C24&lt;20,IF(C24&lt;16,IF(C24&lt;10,E23,D24),F24),E23)),IF(B24=0,"",IF(NOT(B23=1),E24,"")),F25)</f>
        <v/>
      </c>
      <c r="D9" s="21"/>
      <c r="E9" s="27"/>
      <c r="F9" s="23" t="str">
        <f>PROPER(F8)</f>
        <v>О</v>
      </c>
      <c r="H9" s="21"/>
      <c r="I9" s="21"/>
      <c r="J9" s="21"/>
    </row>
    <row r="10" spans="1:19" s="22" customFormat="1" ht="12.75" customHeight="1" x14ac:dyDescent="0.2">
      <c r="A10" s="22" t="str">
        <f>CONCATENATE(IF(B26=0,"",E26),IF(B27=0,"",IF(C28&lt;20,IF(C28&lt;16,IF(C28&lt;10,E27,D28),F28),E27)),IF(B28=0,"",IF(NOT(B27=1),E28,"")),F29)</f>
        <v xml:space="preserve">одиннадцать белорусских рублей </v>
      </c>
      <c r="D10" s="21"/>
      <c r="E10" s="27"/>
      <c r="H10" s="21"/>
      <c r="I10" s="21"/>
      <c r="J10" s="21"/>
    </row>
    <row r="11" spans="1:19" s="22" customFormat="1" x14ac:dyDescent="0.2">
      <c r="A11" s="28"/>
      <c r="D11" s="21"/>
      <c r="E11" s="27"/>
      <c r="M11" s="29"/>
    </row>
    <row r="12" spans="1:19" s="22" customFormat="1" x14ac:dyDescent="0.2">
      <c r="A12" s="28"/>
      <c r="E12" s="30">
        <f>TRUNC(E1)</f>
        <v>11</v>
      </c>
      <c r="F12" s="22" t="s">
        <v>45</v>
      </c>
      <c r="H12" s="21"/>
      <c r="M12" s="31"/>
    </row>
    <row r="13" spans="1:19" s="22" customFormat="1" x14ac:dyDescent="0.2">
      <c r="A13" s="32">
        <f>TRUNC(A14/10)</f>
        <v>0</v>
      </c>
      <c r="B13" s="21"/>
      <c r="H13" s="21"/>
    </row>
    <row r="14" spans="1:19" s="22" customFormat="1" x14ac:dyDescent="0.2">
      <c r="A14" s="32">
        <f>TRUNC(A15/10)</f>
        <v>0</v>
      </c>
      <c r="B14" s="21">
        <f>TRUNC(RIGHT(A14))</f>
        <v>0</v>
      </c>
      <c r="C14" s="22">
        <f>B14</f>
        <v>0</v>
      </c>
      <c r="E14" s="33" t="str">
        <f>IF(B14=1,E42,IF(B14=2,G34,IF(B14=3,G35,IF(B14=4,G36,IF(B14=5,G37,IF(B14=6,G38,IF(B14=7,G39,IF(B14=8,G40,G41))))))))</f>
        <v xml:space="preserve">девятьсот </v>
      </c>
      <c r="H14" s="21"/>
    </row>
    <row r="15" spans="1:19" s="22" customFormat="1" x14ac:dyDescent="0.2">
      <c r="A15" s="32">
        <f>TRUNC(A16/10)</f>
        <v>0</v>
      </c>
      <c r="B15" s="21">
        <f>TRUNC(RIGHT(A15))</f>
        <v>0</v>
      </c>
      <c r="C15" s="22">
        <f>IF(B15=1,"",B15)</f>
        <v>0</v>
      </c>
      <c r="E15" s="34" t="str">
        <f>IF(OR(C15=0,B15=1),"",IF(B15=2,E34,IF(B15=3,E35,IF(B15=4,E36,IF(B15=5,E37,IF(B15=6,E38,IF(B15=7,E39,IF(B15=8,E40,E41))))))))</f>
        <v/>
      </c>
      <c r="H15" s="21"/>
    </row>
    <row r="16" spans="1:19" s="22" customFormat="1" x14ac:dyDescent="0.2">
      <c r="A16" s="32">
        <f>TRUNC(A18/10)</f>
        <v>0</v>
      </c>
      <c r="B16" s="21">
        <f>TRUNC(RIGHT(A16))</f>
        <v>0</v>
      </c>
      <c r="C16" s="22">
        <f>IF(B15=1,B16+10,IF(B16=0,0,B16))</f>
        <v>0</v>
      </c>
      <c r="D16" s="22" t="str">
        <f>IF(AND(C16&gt;9,C16&lt;16),IF(C16=10,D33,IF(C16=11,D34,IF(C16=12,D35,IF(C16=13,D36,IF(C16=14,D37,IF(C16=15,D38,)))))),"")</f>
        <v/>
      </c>
      <c r="E16" s="34" t="str">
        <f>IF(B16=1,A33,IF(B16=2,A34,IF(B16=3,A35,IF(B16=4,A36,IF(B16=5,A37,IF(B16=6,A38,IF(B16=7,A39,IF(B16=8,A40,A41))))))))</f>
        <v xml:space="preserve">девять </v>
      </c>
      <c r="F16" s="22" t="str">
        <f>IF(AND(C16&gt;15,C16&lt;20),IF(C16=16,D39,IF(C16=17,D40,IF(C16=18,D41,IF(C16=19,D42,)))),"")</f>
        <v/>
      </c>
      <c r="H16" s="21"/>
    </row>
    <row r="17" spans="1:9" s="22" customFormat="1" x14ac:dyDescent="0.2">
      <c r="A17" s="32"/>
      <c r="B17" s="21"/>
      <c r="D17" s="21"/>
      <c r="E17" s="22">
        <f>B16+B15*10+B14*100</f>
        <v>0</v>
      </c>
      <c r="F17" s="22" t="str">
        <f>IF(E17=0,"",IF(B15=1,"миллиардов ",IF(B16=1,"милиард ",IF(OR(B16=2,B16=3,B16=4),"миллиарда ","милиардов "))))</f>
        <v/>
      </c>
      <c r="H17" s="21"/>
    </row>
    <row r="18" spans="1:9" s="22" customFormat="1" x14ac:dyDescent="0.2">
      <c r="A18" s="32">
        <f>TRUNC(A19/10)</f>
        <v>0</v>
      </c>
      <c r="B18" s="21">
        <f>TRUNC(RIGHT(A18))</f>
        <v>0</v>
      </c>
      <c r="C18" s="22">
        <f>B18</f>
        <v>0</v>
      </c>
      <c r="E18" s="33" t="str">
        <f>IF(B18=1,E42,IF(B18=2,G34,IF(B18=3,G35,IF(B18=4,G36,IF(B18=5,G37,IF(B18=6,G38,IF(B18=7,G39,IF(B18=8,G40,G41))))))))</f>
        <v xml:space="preserve">девятьсот </v>
      </c>
      <c r="H18" s="21"/>
    </row>
    <row r="19" spans="1:9" x14ac:dyDescent="0.2">
      <c r="A19" s="32">
        <f>TRUNC(A20/10)</f>
        <v>0</v>
      </c>
      <c r="B19" s="21">
        <f>TRUNC(RIGHT(A19))</f>
        <v>0</v>
      </c>
      <c r="C19" s="22">
        <f>IF(B19=1,"",B19)</f>
        <v>0</v>
      </c>
      <c r="D19" s="22"/>
      <c r="E19" s="34" t="str">
        <f>IF(OR(C19=0,B19=1),"",IF(B19=2,E34,IF(B19=3,E35,IF(B19=4,E36,IF(B19=5,E37,IF(B19=6,E38,IF(B19=7,E39,IF(B19=8,E40,E41))))))))</f>
        <v/>
      </c>
      <c r="F19" s="22"/>
    </row>
    <row r="20" spans="1:9" s="22" customFormat="1" x14ac:dyDescent="0.2">
      <c r="A20" s="32">
        <f>TRUNC(A22/10)</f>
        <v>0</v>
      </c>
      <c r="B20" s="21">
        <f>TRUNC(RIGHT(A20))</f>
        <v>0</v>
      </c>
      <c r="C20" s="22">
        <f>IF(B19=1,B20+10,IF(B20=0,0,B20))</f>
        <v>0</v>
      </c>
      <c r="D20" s="22" t="str">
        <f>IF(AND(C20&gt;9,C20&lt;16),IF(C20=10,D33,IF(C20=11,D34,IF(C20=12,D35,IF(C20=13,D36,IF(C20=14,D37,IF(C20=15,D38,)))))),"")</f>
        <v/>
      </c>
      <c r="E20" s="34" t="str">
        <f>IF(B20=1,A33,IF(B20=2,A34,IF(B20=3,A35,IF(B20=4,A36,IF(B20=5,A37,IF(B20=6,A38,IF(B20=7,A39,IF(B20=8,A40,A41))))))))</f>
        <v xml:space="preserve">девять </v>
      </c>
      <c r="F20" s="22" t="str">
        <f>IF(AND(C20&gt;15,C20&lt;20),IF(C20=16,D39,IF(C20=17,D40,IF(C20=18,D41,IF(C20=19,D42,)))),"")</f>
        <v/>
      </c>
    </row>
    <row r="21" spans="1:9" s="22" customFormat="1" x14ac:dyDescent="0.2">
      <c r="A21" s="32"/>
      <c r="B21" s="21"/>
      <c r="E21" s="22">
        <f>B20+B19*10+B18*100</f>
        <v>0</v>
      </c>
      <c r="F21" s="22" t="str">
        <f>IF(E21=0,"",IF(B19=1,"миллионов ",IF(B20=1,"миллион ",IF(OR(B20=2,B20=3,B20=4),"миллиона ","миллионов "))))</f>
        <v/>
      </c>
    </row>
    <row r="22" spans="1:9" s="22" customFormat="1" x14ac:dyDescent="0.2">
      <c r="A22" s="32">
        <f>TRUNC(A23/10)</f>
        <v>0</v>
      </c>
      <c r="B22" s="21">
        <f>TRUNC(RIGHT(A22))</f>
        <v>0</v>
      </c>
      <c r="C22" s="22">
        <f>B22</f>
        <v>0</v>
      </c>
      <c r="E22" s="33" t="str">
        <f>IF(B22=1,E42,IF(B22=2,G34,IF(B22=3,G35,IF(B22=4,G36,IF(B22=5,G37,IF(B22=6,G38,IF(B22=7,G39,IF(B22=8,G40,G41))))))))</f>
        <v xml:space="preserve">девятьсот </v>
      </c>
      <c r="I22" s="29"/>
    </row>
    <row r="23" spans="1:9" s="22" customFormat="1" x14ac:dyDescent="0.2">
      <c r="A23" s="32">
        <f>TRUNC(A24/10)</f>
        <v>0</v>
      </c>
      <c r="B23" s="21">
        <f>TRUNC(RIGHT(A23))</f>
        <v>0</v>
      </c>
      <c r="C23" s="22">
        <f>IF(B23=1,"",B23)</f>
        <v>0</v>
      </c>
      <c r="E23" s="34" t="str">
        <f>IF(OR(C23=0,B23=1),"",IF(B23=2,E34,IF(B23=3,E35,IF(B23=4,E36,IF(B23=5,E37,IF(B23=6,E38,IF(B23=7,E39,IF(B23=8,E40,E41))))))))</f>
        <v/>
      </c>
    </row>
    <row r="24" spans="1:9" s="22" customFormat="1" x14ac:dyDescent="0.2">
      <c r="A24" s="32">
        <f>TRUNC(A26/10)</f>
        <v>0</v>
      </c>
      <c r="B24" s="21">
        <f>TRUNC(RIGHT(A24))</f>
        <v>0</v>
      </c>
      <c r="C24" s="22">
        <f>IF(B23=1,B24+10,IF(B24=0,0,B24))</f>
        <v>0</v>
      </c>
      <c r="D24" s="22" t="str">
        <f>IF(AND(C24&gt;9,C24&lt;16),IF(C24=10,D33,IF(C24=11,D34,IF(C24=12,D35,IF(C24=13,D36,IF(C24=14,D37,IF(C24=15,D38,)))))),"")</f>
        <v/>
      </c>
      <c r="E24" s="34" t="str">
        <f>IF(B24=1,B33,IF(B24=2,B34,IF(B24=3,A35,IF(B24=4,A36,IF(B24=5,A37,IF(B24=6,A38,IF(B24=7,A39,IF(B24=8,A40,A41))))))))</f>
        <v xml:space="preserve">девять </v>
      </c>
      <c r="F24" s="22" t="str">
        <f>IF(AND(C24&gt;15,C24&lt;20),IF(C24=16,D39,IF(C24=17,D40,IF(C24=18,D41,IF(C24=19,D42,)))),"")</f>
        <v/>
      </c>
    </row>
    <row r="25" spans="1:9" s="22" customFormat="1" x14ac:dyDescent="0.2">
      <c r="A25" s="32"/>
      <c r="B25" s="21"/>
      <c r="E25" s="34">
        <f>B22*100+B23*10+B24</f>
        <v>0</v>
      </c>
      <c r="F25" s="22" t="str">
        <f>IF(E25=0,"",IF(B23=1,"тысяч ",IF(B24=1,"тысяча ",IF(OR(B24=2,B24=3,B24=4),"тысячи ","тысяч "))))</f>
        <v/>
      </c>
    </row>
    <row r="26" spans="1:9" s="22" customFormat="1" x14ac:dyDescent="0.2">
      <c r="A26" s="32">
        <f>TRUNC(A27/10)</f>
        <v>0</v>
      </c>
      <c r="B26" s="21">
        <f>TRUNC(RIGHT(A26))</f>
        <v>0</v>
      </c>
      <c r="C26" s="22">
        <f>B26</f>
        <v>0</v>
      </c>
      <c r="E26" s="33" t="str">
        <f>IF(B26=1,E42,IF(B26=2,G34,IF(B26=3,G35,IF(B26=4,G36,IF(B26=5,G37,IF(B26=6,G38,IF(B26=7,G39,IF(B26=8,G40,G41))))))))</f>
        <v xml:space="preserve">девятьсот </v>
      </c>
    </row>
    <row r="27" spans="1:9" s="22" customFormat="1" x14ac:dyDescent="0.2">
      <c r="A27" s="32">
        <f>TRUNC(A28/10)</f>
        <v>1</v>
      </c>
      <c r="B27" s="35">
        <f>TRUNC(RIGHT(A27))</f>
        <v>1</v>
      </c>
      <c r="C27" s="22" t="str">
        <f>IF(B27=1,"",B27)</f>
        <v/>
      </c>
      <c r="E27" s="34" t="str">
        <f>IF(OR(C27=0,B27=1),"",IF(C27=2,E34,IF(C27=3,E35,IF(C27=4,E36,IF(C27=5,E37,IF(C27=6,E38,IF(C27=7,E39,IF(C27=8,E40,E41))))))))</f>
        <v/>
      </c>
      <c r="G27" s="21"/>
    </row>
    <row r="28" spans="1:9" s="22" customFormat="1" x14ac:dyDescent="0.2">
      <c r="A28" s="32">
        <f>E12</f>
        <v>11</v>
      </c>
      <c r="B28" s="21">
        <f>TRUNC(RIGHT(A28))</f>
        <v>1</v>
      </c>
      <c r="C28" s="22">
        <f>IF(B27=1,B28+10,IF(B28=0,0,B28))</f>
        <v>11</v>
      </c>
      <c r="D28" s="22" t="str">
        <f>IF(AND(C28&gt;9,C28&lt;16),IF(C28=10,D33,IF(C28=11,D34,IF(C28=12,D35,IF(C28=13,D36,IF(C28=14,D37,IF(C28=15,D38,)))))),"")</f>
        <v xml:space="preserve">одиннадцать </v>
      </c>
      <c r="E28" s="34" t="str">
        <f>IF(B28=1,A33,IF(B28=2,A34,IF(B28=3,A35,IF(B28=4,A36,IF(B28=5,A37,IF(B28=6,A38,IF(B28=7,A39,IF(B28=8,A40,A41))))))))</f>
        <v xml:space="preserve">один </v>
      </c>
      <c r="F28" s="22" t="str">
        <f>IF(AND(C28&gt;15,C28&lt;20),IF(C28=16,D39,IF(C28=17,D40,IF(C28=18,D41,IF(C28=19,D42,)))),"")</f>
        <v/>
      </c>
      <c r="G28" s="21"/>
    </row>
    <row r="29" spans="1:9" s="22" customFormat="1" x14ac:dyDescent="0.2">
      <c r="A29" s="28"/>
      <c r="B29" s="35"/>
      <c r="C29" s="21"/>
      <c r="E29" s="34">
        <f>B26*100+B27*10+B28</f>
        <v>11</v>
      </c>
      <c r="F29" s="22" t="str">
        <f>IF(E29+E25+E21+E17=0,"ноль белорусских рублей ",IF(C28=1,"белорусский рубль ",IF(OR(C28=2,C28=3,C28=4),"белорусских рубля ","белорусских рублей ")))</f>
        <v xml:space="preserve">белорусских рублей </v>
      </c>
      <c r="G29" s="21"/>
    </row>
    <row r="30" spans="1:9" s="22" customFormat="1" x14ac:dyDescent="0.2">
      <c r="A30" s="36">
        <f>ROUND(100*(E1-E12),0)</f>
        <v>25</v>
      </c>
      <c r="C30" s="21">
        <f>TRUNC(A30/10)</f>
        <v>2</v>
      </c>
      <c r="E30" s="34" t="str">
        <f>IF(OR(C30=1,C30=0),"",IF(C30=2,E34,IF(C30=3,E35,IF(C30=4,E36,IF(C30=5,E37,IF(C30=6,E38,IF(C30=7,E39,IF(C30=8,E40,E41))))))))</f>
        <v xml:space="preserve">двадцать </v>
      </c>
      <c r="H30" s="21"/>
    </row>
    <row r="31" spans="1:9" s="22" customFormat="1" x14ac:dyDescent="0.2">
      <c r="C31" s="21">
        <f>TRUNC(A30-C30*10)</f>
        <v>5</v>
      </c>
      <c r="E31" s="34" t="str">
        <f>IF(C31=1,B33,IF(C31=2,B34,IF(C31=3,A35,IF(C31=4,A36,IF(C31=5,A37,IF(C31=6,A38,IF(C31=7,A39,IF(C31=8,A40,A41))))))))</f>
        <v xml:space="preserve">пять </v>
      </c>
      <c r="H31" s="21"/>
    </row>
    <row r="32" spans="1:9" s="22" customFormat="1" x14ac:dyDescent="0.2">
      <c r="H32" s="21"/>
    </row>
    <row r="33" spans="1:8" s="22" customFormat="1" x14ac:dyDescent="0.2">
      <c r="A33" s="22" t="s">
        <v>46</v>
      </c>
      <c r="B33" s="22" t="s">
        <v>47</v>
      </c>
      <c r="D33" s="22" t="s">
        <v>48</v>
      </c>
      <c r="H33" s="21"/>
    </row>
    <row r="34" spans="1:8" s="22" customFormat="1" x14ac:dyDescent="0.2">
      <c r="A34" s="22" t="s">
        <v>49</v>
      </c>
      <c r="B34" s="22" t="s">
        <v>50</v>
      </c>
      <c r="D34" s="22" t="s">
        <v>51</v>
      </c>
      <c r="E34" s="22" t="s">
        <v>52</v>
      </c>
      <c r="G34" s="22" t="s">
        <v>53</v>
      </c>
    </row>
    <row r="35" spans="1:8" s="22" customFormat="1" x14ac:dyDescent="0.2">
      <c r="A35" s="22" t="s">
        <v>54</v>
      </c>
      <c r="D35" s="22" t="s">
        <v>55</v>
      </c>
      <c r="E35" s="22" t="s">
        <v>56</v>
      </c>
      <c r="G35" s="22" t="s">
        <v>57</v>
      </c>
    </row>
    <row r="36" spans="1:8" s="22" customFormat="1" x14ac:dyDescent="0.2">
      <c r="A36" s="22" t="s">
        <v>58</v>
      </c>
      <c r="D36" s="22" t="s">
        <v>59</v>
      </c>
      <c r="E36" s="22" t="s">
        <v>60</v>
      </c>
      <c r="G36" s="22" t="s">
        <v>61</v>
      </c>
    </row>
    <row r="37" spans="1:8" s="22" customFormat="1" x14ac:dyDescent="0.2">
      <c r="A37" s="22" t="s">
        <v>62</v>
      </c>
      <c r="D37" s="22" t="s">
        <v>63</v>
      </c>
      <c r="E37" s="22" t="s">
        <v>64</v>
      </c>
      <c r="G37" s="22" t="s">
        <v>65</v>
      </c>
    </row>
    <row r="38" spans="1:8" s="22" customFormat="1" x14ac:dyDescent="0.2">
      <c r="A38" s="22" t="s">
        <v>66</v>
      </c>
      <c r="D38" s="22" t="s">
        <v>67</v>
      </c>
      <c r="E38" s="22" t="s">
        <v>68</v>
      </c>
      <c r="G38" s="22" t="s">
        <v>69</v>
      </c>
    </row>
    <row r="39" spans="1:8" s="22" customFormat="1" x14ac:dyDescent="0.2">
      <c r="A39" s="22" t="s">
        <v>70</v>
      </c>
      <c r="D39" s="22" t="s">
        <v>71</v>
      </c>
      <c r="E39" s="22" t="s">
        <v>72</v>
      </c>
      <c r="G39" s="22" t="s">
        <v>73</v>
      </c>
    </row>
    <row r="40" spans="1:8" s="22" customFormat="1" x14ac:dyDescent="0.2">
      <c r="A40" s="22" t="s">
        <v>74</v>
      </c>
      <c r="D40" s="22" t="s">
        <v>75</v>
      </c>
      <c r="E40" s="22" t="s">
        <v>76</v>
      </c>
      <c r="G40" s="22" t="s">
        <v>77</v>
      </c>
    </row>
    <row r="41" spans="1:8" s="22" customFormat="1" x14ac:dyDescent="0.2">
      <c r="A41" s="22" t="s">
        <v>78</v>
      </c>
      <c r="D41" s="22" t="s">
        <v>79</v>
      </c>
      <c r="E41" s="22" t="s">
        <v>80</v>
      </c>
      <c r="G41" s="22" t="s">
        <v>81</v>
      </c>
    </row>
    <row r="42" spans="1:8" s="22" customFormat="1" x14ac:dyDescent="0.2">
      <c r="D42" s="22" t="s">
        <v>82</v>
      </c>
      <c r="E42" s="22" t="s">
        <v>83</v>
      </c>
      <c r="H42" s="21"/>
    </row>
    <row r="43" spans="1:8" s="22" customFormat="1" x14ac:dyDescent="0.2">
      <c r="H43" s="21"/>
    </row>
    <row r="44" spans="1:8" s="22" customFormat="1" x14ac:dyDescent="0.2">
      <c r="H44" s="21"/>
    </row>
    <row r="45" spans="1:8" s="22" customFormat="1" x14ac:dyDescent="0.2">
      <c r="H45" s="21"/>
    </row>
    <row r="46" spans="1:8" s="22" customFormat="1" x14ac:dyDescent="0.2">
      <c r="H46" s="21"/>
    </row>
    <row r="47" spans="1:8" s="22" customFormat="1" x14ac:dyDescent="0.2">
      <c r="H47" s="21"/>
    </row>
    <row r="48" spans="1:8" s="22" customFormat="1" x14ac:dyDescent="0.2">
      <c r="H48" s="21"/>
    </row>
    <row r="96" spans="1:4" x14ac:dyDescent="0.2">
      <c r="A96" s="102"/>
      <c r="B96" s="102"/>
      <c r="C96" s="102"/>
      <c r="D96" s="102"/>
    </row>
  </sheetData>
  <mergeCells count="3">
    <mergeCell ref="N2:O2"/>
    <mergeCell ref="K3:M3"/>
    <mergeCell ref="A96:D96"/>
  </mergeCells>
  <phoneticPr fontId="5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6"/>
  <sheetViews>
    <sheetView workbookViewId="0">
      <selection activeCell="AJ7" sqref="AJ7:BG7"/>
    </sheetView>
  </sheetViews>
  <sheetFormatPr defaultColWidth="9.1640625" defaultRowHeight="12.75" x14ac:dyDescent="0.2"/>
  <cols>
    <col min="1" max="1" width="17" style="10" customWidth="1"/>
    <col min="2" max="2" width="9" style="10" customWidth="1"/>
    <col min="3" max="3" width="6.5" style="10" customWidth="1"/>
    <col min="4" max="4" width="13.5" style="10" customWidth="1"/>
    <col min="5" max="5" width="23" style="10" customWidth="1"/>
    <col min="6" max="6" width="9.5" style="10" customWidth="1"/>
    <col min="7" max="7" width="9.1640625" style="10" customWidth="1"/>
    <col min="8" max="8" width="13.33203125" style="20" customWidth="1"/>
    <col min="9" max="9" width="10.1640625" style="10" bestFit="1" customWidth="1"/>
    <col min="10" max="12" width="9.1640625" style="10" customWidth="1"/>
    <col min="13" max="13" width="15.5" style="10" bestFit="1" customWidth="1"/>
    <col min="14" max="16" width="9.1640625" style="10" customWidth="1"/>
    <col min="17" max="17" width="15.5" style="10" bestFit="1" customWidth="1"/>
    <col min="18" max="16384" width="9.1640625" style="10"/>
  </cols>
  <sheetData>
    <row r="1" spans="1:19" ht="15.75" x14ac:dyDescent="0.25">
      <c r="E1" s="11">
        <f>'Для оплаты платежным поручением'!CK31</f>
        <v>0</v>
      </c>
      <c r="H1" s="12"/>
    </row>
    <row r="2" spans="1:19" ht="15.75" x14ac:dyDescent="0.25">
      <c r="A2" s="13" t="s">
        <v>40</v>
      </c>
      <c r="B2" s="14" t="str">
        <f>SUBSTITUTE(B4,F8,F9,1)</f>
        <v xml:space="preserve">Ноль белорусских рублей </v>
      </c>
      <c r="E2" s="11"/>
      <c r="H2" s="15"/>
      <c r="J2" s="15"/>
      <c r="K2" s="15"/>
      <c r="L2" s="15"/>
      <c r="M2" s="12" t="s">
        <v>41</v>
      </c>
      <c r="N2" s="100">
        <f ca="1">TODAY()</f>
        <v>45951</v>
      </c>
      <c r="O2" s="100"/>
      <c r="P2" s="10">
        <f ca="1">DAY(N2)</f>
        <v>21</v>
      </c>
      <c r="Q2" s="16" t="str">
        <f ca="1">IF(Q3&gt;7,S2,S3)</f>
        <v>октября</v>
      </c>
      <c r="R2" s="12">
        <f ca="1">YEAR(N2)</f>
        <v>2025</v>
      </c>
      <c r="S2" s="15" t="str">
        <f ca="1">IF(Q3=8,"августа",IF(Q3=9,"сентября",IF(Q3=10,"октября",IF(Q3=11,"ноября",IF(Q3=12,"декабря","не отсюда")))))</f>
        <v>октября</v>
      </c>
    </row>
    <row r="3" spans="1:19" x14ac:dyDescent="0.2">
      <c r="A3" s="13" t="s">
        <v>42</v>
      </c>
      <c r="B3" s="17" t="str">
        <f>SUBSTITUTE(B5,F8,F9,1)</f>
        <v xml:space="preserve">Ноль белорусских рублей </v>
      </c>
      <c r="H3" s="15"/>
      <c r="I3" s="15"/>
      <c r="J3" s="15"/>
      <c r="K3" s="101" t="str">
        <f ca="1">CONCATENATE(" «  ",P2,"  »  ",Q2,"  ",R2," г.")</f>
        <v xml:space="preserve"> «  21  »  октября  2025 г.</v>
      </c>
      <c r="L3" s="101"/>
      <c r="M3" s="101"/>
      <c r="N3" s="18"/>
      <c r="O3" s="18"/>
      <c r="P3" s="15"/>
      <c r="Q3" s="16">
        <f ca="1">MONTH(N2)</f>
        <v>10</v>
      </c>
      <c r="R3" s="15"/>
      <c r="S3" s="15" t="str">
        <f ca="1">IF(Q3=1,"января",IF(Q3=2,"февраля",IF(Q3=3,"марта",IF(Q3=4,"апреля",IF(Q3=5,"мая",IF(Q3=6,"июня",IF(Q3=7,"июля","брать не отсюда")))))))</f>
        <v>брать не отсюда</v>
      </c>
    </row>
    <row r="4" spans="1:19" x14ac:dyDescent="0.2">
      <c r="A4" s="19" t="s">
        <v>43</v>
      </c>
      <c r="B4" s="17" t="str">
        <f>CONCATENATE(A7,A8,A9,A10)</f>
        <v xml:space="preserve">ноль белорусских рублей </v>
      </c>
    </row>
    <row r="5" spans="1:19" s="17" customFormat="1" x14ac:dyDescent="0.2">
      <c r="A5" s="19" t="s">
        <v>44</v>
      </c>
      <c r="B5" s="17" t="str">
        <f>CONCATENATE(A7,A8,A9,A10,A11,B7,B8,C8)</f>
        <v xml:space="preserve">ноль белорусских рублей </v>
      </c>
      <c r="C5" s="10"/>
      <c r="D5" s="10"/>
      <c r="E5" s="10"/>
      <c r="H5" s="21"/>
      <c r="I5" s="21"/>
      <c r="J5" s="21"/>
    </row>
    <row r="6" spans="1:19" ht="12.75" customHeight="1" x14ac:dyDescent="0.2">
      <c r="D6" s="20"/>
      <c r="H6" s="21"/>
      <c r="I6" s="21"/>
      <c r="J6" s="21"/>
    </row>
    <row r="7" spans="1:19" ht="12.75" customHeight="1" x14ac:dyDescent="0.2">
      <c r="A7" s="22" t="str">
        <f>CONCATENATE(IF(B14=0,"",E14),IF(B15=0,"",IF(C16&lt;20,IF(C16&lt;16,IF(C16&lt;10,E15,D16),F16),E15)),IF(B16=0,"",IF(NOT(B15=1),E16,"")),F17)</f>
        <v/>
      </c>
      <c r="D7" s="20"/>
      <c r="F7" s="23">
        <f>CODE(B5)</f>
        <v>237</v>
      </c>
      <c r="G7" s="22"/>
      <c r="H7" s="21"/>
      <c r="I7" s="21"/>
      <c r="J7" s="21"/>
    </row>
    <row r="8" spans="1:19" ht="12.75" customHeight="1" x14ac:dyDescent="0.2">
      <c r="A8" s="22" t="str">
        <f>CONCATENATE(IF(B18=0,"",E18),IF(B19=0,"",IF(C20&lt;20,IF(C20&lt;16,IF(C20&lt;10,E19,D20),F20),E19)),IF(B20=0,"",IF(NOT(B19=1),E20,"")),F21)</f>
        <v/>
      </c>
      <c r="B8" s="24"/>
      <c r="D8" s="25"/>
      <c r="F8" s="23" t="str">
        <f>CHAR(F7)</f>
        <v>н</v>
      </c>
      <c r="G8" s="22"/>
      <c r="H8" s="21"/>
      <c r="I8" s="21"/>
      <c r="J8" s="21"/>
      <c r="Q8" s="26"/>
    </row>
    <row r="9" spans="1:19" s="22" customFormat="1" ht="12.75" customHeight="1" x14ac:dyDescent="0.2">
      <c r="A9" s="22" t="str">
        <f>CONCATENATE(IF(B22=0,"",E22),IF(B23=0,"",IF(C24&lt;20,IF(C24&lt;16,IF(C24&lt;10,E23,D24),F24),E23)),IF(B24=0,"",IF(NOT(B23=1),E24,"")),F25)</f>
        <v/>
      </c>
      <c r="D9" s="21"/>
      <c r="E9" s="27"/>
      <c r="F9" s="23" t="str">
        <f>PROPER(F8)</f>
        <v>Н</v>
      </c>
      <c r="H9" s="21"/>
      <c r="I9" s="21"/>
      <c r="J9" s="21"/>
    </row>
    <row r="10" spans="1:19" s="22" customFormat="1" ht="12.75" customHeight="1" x14ac:dyDescent="0.2">
      <c r="A10" s="22" t="str">
        <f>CONCATENATE(IF(B26=0,"",E26),IF(B27=0,"",IF(C28&lt;20,IF(C28&lt;16,IF(C28&lt;10,E27,D28),F28),E27)),IF(B28=0,"",IF(NOT(B27=1),E28,"")),F29)</f>
        <v xml:space="preserve">ноль белорусских рублей </v>
      </c>
      <c r="D10" s="21"/>
      <c r="E10" s="27"/>
      <c r="H10" s="21"/>
      <c r="I10" s="21"/>
      <c r="J10" s="21"/>
    </row>
    <row r="11" spans="1:19" s="22" customFormat="1" x14ac:dyDescent="0.2">
      <c r="A11" s="28"/>
      <c r="D11" s="21"/>
      <c r="E11" s="27"/>
      <c r="M11" s="29"/>
    </row>
    <row r="12" spans="1:19" s="22" customFormat="1" x14ac:dyDescent="0.2">
      <c r="A12" s="28"/>
      <c r="E12" s="30">
        <f>TRUNC(E1)</f>
        <v>0</v>
      </c>
      <c r="F12" s="22" t="s">
        <v>45</v>
      </c>
      <c r="H12" s="21"/>
      <c r="M12" s="31"/>
    </row>
    <row r="13" spans="1:19" s="22" customFormat="1" x14ac:dyDescent="0.2">
      <c r="A13" s="32">
        <f>TRUNC(A14/10)</f>
        <v>0</v>
      </c>
      <c r="B13" s="21"/>
      <c r="H13" s="21"/>
    </row>
    <row r="14" spans="1:19" s="22" customFormat="1" x14ac:dyDescent="0.2">
      <c r="A14" s="32">
        <f>TRUNC(A15/10)</f>
        <v>0</v>
      </c>
      <c r="B14" s="21">
        <f>TRUNC(RIGHT(A14))</f>
        <v>0</v>
      </c>
      <c r="C14" s="22">
        <f>B14</f>
        <v>0</v>
      </c>
      <c r="E14" s="33" t="str">
        <f>IF(B14=1,E42,IF(B14=2,G34,IF(B14=3,G35,IF(B14=4,G36,IF(B14=5,G37,IF(B14=6,G38,IF(B14=7,G39,IF(B14=8,G40,G41))))))))</f>
        <v xml:space="preserve">девятьсот </v>
      </c>
      <c r="H14" s="21"/>
    </row>
    <row r="15" spans="1:19" s="22" customFormat="1" x14ac:dyDescent="0.2">
      <c r="A15" s="32">
        <f>TRUNC(A16/10)</f>
        <v>0</v>
      </c>
      <c r="B15" s="21">
        <f>TRUNC(RIGHT(A15))</f>
        <v>0</v>
      </c>
      <c r="C15" s="22">
        <f>IF(B15=1,"",B15)</f>
        <v>0</v>
      </c>
      <c r="E15" s="34" t="str">
        <f>IF(OR(C15=0,B15=1),"",IF(B15=2,E34,IF(B15=3,E35,IF(B15=4,E36,IF(B15=5,E37,IF(B15=6,E38,IF(B15=7,E39,IF(B15=8,E40,E41))))))))</f>
        <v/>
      </c>
      <c r="H15" s="21"/>
    </row>
    <row r="16" spans="1:19" s="22" customFormat="1" x14ac:dyDescent="0.2">
      <c r="A16" s="32">
        <f>TRUNC(A18/10)</f>
        <v>0</v>
      </c>
      <c r="B16" s="21">
        <f>TRUNC(RIGHT(A16))</f>
        <v>0</v>
      </c>
      <c r="C16" s="22">
        <f>IF(B15=1,B16+10,IF(B16=0,0,B16))</f>
        <v>0</v>
      </c>
      <c r="D16" s="22" t="str">
        <f>IF(AND(C16&gt;9,C16&lt;16),IF(C16=10,D33,IF(C16=11,D34,IF(C16=12,D35,IF(C16=13,D36,IF(C16=14,D37,IF(C16=15,D38,)))))),"")</f>
        <v/>
      </c>
      <c r="E16" s="34" t="str">
        <f>IF(B16=1,A33,IF(B16=2,A34,IF(B16=3,A35,IF(B16=4,A36,IF(B16=5,A37,IF(B16=6,A38,IF(B16=7,A39,IF(B16=8,A40,A41))))))))</f>
        <v xml:space="preserve">девять </v>
      </c>
      <c r="F16" s="22" t="str">
        <f>IF(AND(C16&gt;15,C16&lt;20),IF(C16=16,D39,IF(C16=17,D40,IF(C16=18,D41,IF(C16=19,D42,)))),"")</f>
        <v/>
      </c>
      <c r="H16" s="21"/>
    </row>
    <row r="17" spans="1:9" s="22" customFormat="1" x14ac:dyDescent="0.2">
      <c r="A17" s="32"/>
      <c r="B17" s="21"/>
      <c r="D17" s="21"/>
      <c r="E17" s="22">
        <f>B16+B15*10+B14*100</f>
        <v>0</v>
      </c>
      <c r="F17" s="22" t="str">
        <f>IF(E17=0,"",IF(B15=1,"миллиардов ",IF(B16=1,"милиард ",IF(OR(B16=2,B16=3,B16=4),"миллиарда ","милиардов "))))</f>
        <v/>
      </c>
      <c r="H17" s="21"/>
    </row>
    <row r="18" spans="1:9" s="22" customFormat="1" x14ac:dyDescent="0.2">
      <c r="A18" s="32">
        <f>TRUNC(A19/10)</f>
        <v>0</v>
      </c>
      <c r="B18" s="21">
        <f>TRUNC(RIGHT(A18))</f>
        <v>0</v>
      </c>
      <c r="C18" s="22">
        <f>B18</f>
        <v>0</v>
      </c>
      <c r="E18" s="33" t="str">
        <f>IF(B18=1,E42,IF(B18=2,G34,IF(B18=3,G35,IF(B18=4,G36,IF(B18=5,G37,IF(B18=6,G38,IF(B18=7,G39,IF(B18=8,G40,G41))))))))</f>
        <v xml:space="preserve">девятьсот </v>
      </c>
      <c r="H18" s="21"/>
    </row>
    <row r="19" spans="1:9" x14ac:dyDescent="0.2">
      <c r="A19" s="32">
        <f>TRUNC(A20/10)</f>
        <v>0</v>
      </c>
      <c r="B19" s="21">
        <f>TRUNC(RIGHT(A19))</f>
        <v>0</v>
      </c>
      <c r="C19" s="22">
        <f>IF(B19=1,"",B19)</f>
        <v>0</v>
      </c>
      <c r="D19" s="22"/>
      <c r="E19" s="34" t="str">
        <f>IF(OR(C19=0,B19=1),"",IF(B19=2,E34,IF(B19=3,E35,IF(B19=4,E36,IF(B19=5,E37,IF(B19=6,E38,IF(B19=7,E39,IF(B19=8,E40,E41))))))))</f>
        <v/>
      </c>
      <c r="F19" s="22"/>
    </row>
    <row r="20" spans="1:9" s="22" customFormat="1" x14ac:dyDescent="0.2">
      <c r="A20" s="32">
        <f>TRUNC(A22/10)</f>
        <v>0</v>
      </c>
      <c r="B20" s="21">
        <f>TRUNC(RIGHT(A20))</f>
        <v>0</v>
      </c>
      <c r="C20" s="22">
        <f>IF(B19=1,B20+10,IF(B20=0,0,B20))</f>
        <v>0</v>
      </c>
      <c r="D20" s="22" t="str">
        <f>IF(AND(C20&gt;9,C20&lt;16),IF(C20=10,D33,IF(C20=11,D34,IF(C20=12,D35,IF(C20=13,D36,IF(C20=14,D37,IF(C20=15,D38,)))))),"")</f>
        <v/>
      </c>
      <c r="E20" s="34" t="str">
        <f>IF(B20=1,A33,IF(B20=2,A34,IF(B20=3,A35,IF(B20=4,A36,IF(B20=5,A37,IF(B20=6,A38,IF(B20=7,A39,IF(B20=8,A40,A41))))))))</f>
        <v xml:space="preserve">девять </v>
      </c>
      <c r="F20" s="22" t="str">
        <f>IF(AND(C20&gt;15,C20&lt;20),IF(C20=16,D39,IF(C20=17,D40,IF(C20=18,D41,IF(C20=19,D42,)))),"")</f>
        <v/>
      </c>
    </row>
    <row r="21" spans="1:9" s="22" customFormat="1" x14ac:dyDescent="0.2">
      <c r="A21" s="32"/>
      <c r="B21" s="21"/>
      <c r="E21" s="22">
        <f>B20+B19*10+B18*100</f>
        <v>0</v>
      </c>
      <c r="F21" s="22" t="str">
        <f>IF(E21=0,"",IF(B19=1,"миллионов ",IF(B20=1,"миллион ",IF(OR(B20=2,B20=3,B20=4),"миллиона ","миллионов "))))</f>
        <v/>
      </c>
    </row>
    <row r="22" spans="1:9" s="22" customFormat="1" x14ac:dyDescent="0.2">
      <c r="A22" s="32">
        <f>TRUNC(A23/10)</f>
        <v>0</v>
      </c>
      <c r="B22" s="21">
        <f>TRUNC(RIGHT(A22))</f>
        <v>0</v>
      </c>
      <c r="C22" s="22">
        <f>B22</f>
        <v>0</v>
      </c>
      <c r="E22" s="33" t="str">
        <f>IF(B22=1,E42,IF(B22=2,G34,IF(B22=3,G35,IF(B22=4,G36,IF(B22=5,G37,IF(B22=6,G38,IF(B22=7,G39,IF(B22=8,G40,G41))))))))</f>
        <v xml:space="preserve">девятьсот </v>
      </c>
      <c r="I22" s="29"/>
    </row>
    <row r="23" spans="1:9" s="22" customFormat="1" x14ac:dyDescent="0.2">
      <c r="A23" s="32">
        <f>TRUNC(A24/10)</f>
        <v>0</v>
      </c>
      <c r="B23" s="21">
        <f>TRUNC(RIGHT(A23))</f>
        <v>0</v>
      </c>
      <c r="C23" s="22">
        <f>IF(B23=1,"",B23)</f>
        <v>0</v>
      </c>
      <c r="E23" s="34" t="str">
        <f>IF(OR(C23=0,B23=1),"",IF(B23=2,E34,IF(B23=3,E35,IF(B23=4,E36,IF(B23=5,E37,IF(B23=6,E38,IF(B23=7,E39,IF(B23=8,E40,E41))))))))</f>
        <v/>
      </c>
    </row>
    <row r="24" spans="1:9" s="22" customFormat="1" x14ac:dyDescent="0.2">
      <c r="A24" s="32">
        <f>TRUNC(A26/10)</f>
        <v>0</v>
      </c>
      <c r="B24" s="21">
        <f>TRUNC(RIGHT(A24))</f>
        <v>0</v>
      </c>
      <c r="C24" s="22">
        <f>IF(B23=1,B24+10,IF(B24=0,0,B24))</f>
        <v>0</v>
      </c>
      <c r="D24" s="22" t="str">
        <f>IF(AND(C24&gt;9,C24&lt;16),IF(C24=10,D33,IF(C24=11,D34,IF(C24=12,D35,IF(C24=13,D36,IF(C24=14,D37,IF(C24=15,D38,)))))),"")</f>
        <v/>
      </c>
      <c r="E24" s="34" t="str">
        <f>IF(B24=1,B33,IF(B24=2,B34,IF(B24=3,A35,IF(B24=4,A36,IF(B24=5,A37,IF(B24=6,A38,IF(B24=7,A39,IF(B24=8,A40,A41))))))))</f>
        <v xml:space="preserve">девять </v>
      </c>
      <c r="F24" s="22" t="str">
        <f>IF(AND(C24&gt;15,C24&lt;20),IF(C24=16,D39,IF(C24=17,D40,IF(C24=18,D41,IF(C24=19,D42,)))),"")</f>
        <v/>
      </c>
    </row>
    <row r="25" spans="1:9" s="22" customFormat="1" x14ac:dyDescent="0.2">
      <c r="A25" s="32"/>
      <c r="B25" s="21"/>
      <c r="E25" s="34">
        <f>B22*100+B23*10+B24</f>
        <v>0</v>
      </c>
      <c r="F25" s="22" t="str">
        <f>IF(E25=0,"",IF(B23=1,"тысяч ",IF(B24=1,"тысяча ",IF(OR(B24=2,B24=3,B24=4),"тысячи ","тысяч "))))</f>
        <v/>
      </c>
    </row>
    <row r="26" spans="1:9" s="22" customFormat="1" x14ac:dyDescent="0.2">
      <c r="A26" s="32">
        <f>TRUNC(A27/10)</f>
        <v>0</v>
      </c>
      <c r="B26" s="21">
        <f>TRUNC(RIGHT(A26))</f>
        <v>0</v>
      </c>
      <c r="C26" s="22">
        <f>B26</f>
        <v>0</v>
      </c>
      <c r="E26" s="33" t="str">
        <f>IF(B26=1,E42,IF(B26=2,G34,IF(B26=3,G35,IF(B26=4,G36,IF(B26=5,G37,IF(B26=6,G38,IF(B26=7,G39,IF(B26=8,G40,G41))))))))</f>
        <v xml:space="preserve">девятьсот </v>
      </c>
    </row>
    <row r="27" spans="1:9" s="22" customFormat="1" x14ac:dyDescent="0.2">
      <c r="A27" s="32">
        <f>TRUNC(A28/10)</f>
        <v>0</v>
      </c>
      <c r="B27" s="35">
        <f>TRUNC(RIGHT(A27))</f>
        <v>0</v>
      </c>
      <c r="C27" s="22">
        <f>IF(B27=1,"",B27)</f>
        <v>0</v>
      </c>
      <c r="E27" s="34" t="str">
        <f>IF(OR(C27=0,B27=1),"",IF(C27=2,E34,IF(C27=3,E35,IF(C27=4,E36,IF(C27=5,E37,IF(C27=6,E38,IF(C27=7,E39,IF(C27=8,E40,E41))))))))</f>
        <v/>
      </c>
      <c r="G27" s="21"/>
    </row>
    <row r="28" spans="1:9" s="22" customFormat="1" x14ac:dyDescent="0.2">
      <c r="A28" s="32">
        <f>E12</f>
        <v>0</v>
      </c>
      <c r="B28" s="21">
        <f>TRUNC(RIGHT(A28))</f>
        <v>0</v>
      </c>
      <c r="C28" s="22">
        <f>IF(B27=1,B28+10,IF(B28=0,0,B28))</f>
        <v>0</v>
      </c>
      <c r="D28" s="22" t="str">
        <f>IF(AND(C28&gt;9,C28&lt;16),IF(C28=10,D33,IF(C28=11,D34,IF(C28=12,D35,IF(C28=13,D36,IF(C28=14,D37,IF(C28=15,D38,)))))),"")</f>
        <v/>
      </c>
      <c r="E28" s="34" t="str">
        <f>IF(B28=1,A33,IF(B28=2,A34,IF(B28=3,A35,IF(B28=4,A36,IF(B28=5,A37,IF(B28=6,A38,IF(B28=7,A39,IF(B28=8,A40,A41))))))))</f>
        <v xml:space="preserve">девять </v>
      </c>
      <c r="F28" s="22" t="str">
        <f>IF(AND(C28&gt;15,C28&lt;20),IF(C28=16,D39,IF(C28=17,D40,IF(C28=18,D41,IF(C28=19,D42,)))),"")</f>
        <v/>
      </c>
      <c r="G28" s="21"/>
    </row>
    <row r="29" spans="1:9" s="22" customFormat="1" x14ac:dyDescent="0.2">
      <c r="A29" s="28"/>
      <c r="B29" s="35"/>
      <c r="C29" s="21"/>
      <c r="E29" s="34">
        <f>B26*100+B27*10+B28</f>
        <v>0</v>
      </c>
      <c r="F29" s="22" t="str">
        <f>IF(E29+E25+E21+E17=0,"ноль белорусских рублей ",IF(C28=1,"белорусский рубль ",IF(OR(C28=2,C28=3,C28=4),"белорусских рубля ","белорусских рублей ")))</f>
        <v xml:space="preserve">ноль белорусских рублей </v>
      </c>
      <c r="G29" s="21"/>
    </row>
    <row r="30" spans="1:9" s="22" customFormat="1" x14ac:dyDescent="0.2">
      <c r="A30" s="36">
        <f>ROUND(100*(E1-E12),0)</f>
        <v>0</v>
      </c>
      <c r="C30" s="21">
        <f>TRUNC(A30/10)</f>
        <v>0</v>
      </c>
      <c r="E30" s="34" t="str">
        <f>IF(OR(C30=1,C30=0),"",IF(C30=2,E34,IF(C30=3,E35,IF(C30=4,E36,IF(C30=5,E37,IF(C30=6,E38,IF(C30=7,E39,IF(C30=8,E40,E41))))))))</f>
        <v/>
      </c>
      <c r="H30" s="21"/>
    </row>
    <row r="31" spans="1:9" s="22" customFormat="1" x14ac:dyDescent="0.2">
      <c r="C31" s="21">
        <f>TRUNC(A30-C30*10)</f>
        <v>0</v>
      </c>
      <c r="E31" s="34" t="str">
        <f>IF(C31=1,B33,IF(C31=2,B34,IF(C31=3,A35,IF(C31=4,A36,IF(C31=5,A37,IF(C31=6,A38,IF(C31=7,A39,IF(C31=8,A40,A41))))))))</f>
        <v xml:space="preserve">девять </v>
      </c>
      <c r="H31" s="21"/>
    </row>
    <row r="32" spans="1:9" s="22" customFormat="1" x14ac:dyDescent="0.2">
      <c r="H32" s="21"/>
    </row>
    <row r="33" spans="1:8" s="22" customFormat="1" x14ac:dyDescent="0.2">
      <c r="A33" s="22" t="s">
        <v>46</v>
      </c>
      <c r="B33" s="22" t="s">
        <v>47</v>
      </c>
      <c r="D33" s="22" t="s">
        <v>48</v>
      </c>
      <c r="H33" s="21"/>
    </row>
    <row r="34" spans="1:8" s="22" customFormat="1" x14ac:dyDescent="0.2">
      <c r="A34" s="22" t="s">
        <v>49</v>
      </c>
      <c r="B34" s="22" t="s">
        <v>50</v>
      </c>
      <c r="D34" s="22" t="s">
        <v>51</v>
      </c>
      <c r="E34" s="22" t="s">
        <v>52</v>
      </c>
      <c r="G34" s="22" t="s">
        <v>53</v>
      </c>
    </row>
    <row r="35" spans="1:8" s="22" customFormat="1" x14ac:dyDescent="0.2">
      <c r="A35" s="22" t="s">
        <v>54</v>
      </c>
      <c r="D35" s="22" t="s">
        <v>55</v>
      </c>
      <c r="E35" s="22" t="s">
        <v>56</v>
      </c>
      <c r="G35" s="22" t="s">
        <v>57</v>
      </c>
    </row>
    <row r="36" spans="1:8" s="22" customFormat="1" x14ac:dyDescent="0.2">
      <c r="A36" s="22" t="s">
        <v>58</v>
      </c>
      <c r="D36" s="22" t="s">
        <v>59</v>
      </c>
      <c r="E36" s="22" t="s">
        <v>60</v>
      </c>
      <c r="G36" s="22" t="s">
        <v>61</v>
      </c>
    </row>
    <row r="37" spans="1:8" s="22" customFormat="1" x14ac:dyDescent="0.2">
      <c r="A37" s="22" t="s">
        <v>62</v>
      </c>
      <c r="D37" s="22" t="s">
        <v>63</v>
      </c>
      <c r="E37" s="22" t="s">
        <v>64</v>
      </c>
      <c r="G37" s="22" t="s">
        <v>65</v>
      </c>
    </row>
    <row r="38" spans="1:8" s="22" customFormat="1" x14ac:dyDescent="0.2">
      <c r="A38" s="22" t="s">
        <v>66</v>
      </c>
      <c r="D38" s="22" t="s">
        <v>67</v>
      </c>
      <c r="E38" s="22" t="s">
        <v>68</v>
      </c>
      <c r="G38" s="22" t="s">
        <v>69</v>
      </c>
    </row>
    <row r="39" spans="1:8" s="22" customFormat="1" x14ac:dyDescent="0.2">
      <c r="A39" s="22" t="s">
        <v>70</v>
      </c>
      <c r="D39" s="22" t="s">
        <v>71</v>
      </c>
      <c r="E39" s="22" t="s">
        <v>72</v>
      </c>
      <c r="G39" s="22" t="s">
        <v>73</v>
      </c>
    </row>
    <row r="40" spans="1:8" s="22" customFormat="1" x14ac:dyDescent="0.2">
      <c r="A40" s="22" t="s">
        <v>74</v>
      </c>
      <c r="D40" s="22" t="s">
        <v>75</v>
      </c>
      <c r="E40" s="22" t="s">
        <v>76</v>
      </c>
      <c r="G40" s="22" t="s">
        <v>77</v>
      </c>
    </row>
    <row r="41" spans="1:8" s="22" customFormat="1" x14ac:dyDescent="0.2">
      <c r="A41" s="22" t="s">
        <v>78</v>
      </c>
      <c r="D41" s="22" t="s">
        <v>79</v>
      </c>
      <c r="E41" s="22" t="s">
        <v>80</v>
      </c>
      <c r="G41" s="22" t="s">
        <v>81</v>
      </c>
    </row>
    <row r="42" spans="1:8" s="22" customFormat="1" x14ac:dyDescent="0.2">
      <c r="D42" s="22" t="s">
        <v>82</v>
      </c>
      <c r="E42" s="22" t="s">
        <v>83</v>
      </c>
      <c r="H42" s="21"/>
    </row>
    <row r="43" spans="1:8" s="22" customFormat="1" x14ac:dyDescent="0.2">
      <c r="H43" s="21"/>
    </row>
    <row r="44" spans="1:8" s="22" customFormat="1" x14ac:dyDescent="0.2">
      <c r="H44" s="21"/>
    </row>
    <row r="45" spans="1:8" s="22" customFormat="1" x14ac:dyDescent="0.2">
      <c r="H45" s="21"/>
    </row>
    <row r="46" spans="1:8" s="22" customFormat="1" x14ac:dyDescent="0.2">
      <c r="H46" s="21"/>
    </row>
    <row r="47" spans="1:8" s="22" customFormat="1" x14ac:dyDescent="0.2">
      <c r="H47" s="21"/>
    </row>
    <row r="48" spans="1:8" s="22" customFormat="1" x14ac:dyDescent="0.2">
      <c r="H48" s="21"/>
    </row>
    <row r="96" spans="1:4" x14ac:dyDescent="0.2">
      <c r="A96" s="102"/>
      <c r="B96" s="102"/>
      <c r="C96" s="102"/>
      <c r="D96" s="102"/>
    </row>
  </sheetData>
  <mergeCells count="3">
    <mergeCell ref="N2:O2"/>
    <mergeCell ref="K3:M3"/>
    <mergeCell ref="A96:D96"/>
  </mergeCells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Рекомендации</vt:lpstr>
      <vt:lpstr>Для оплаты платежным поручением</vt:lpstr>
      <vt:lpstr>С ндс</vt:lpstr>
      <vt:lpstr>НДС</vt:lpstr>
      <vt:lpstr>КТ</vt:lpstr>
      <vt:lpstr>НТ</vt:lpstr>
      <vt:lpstr>'Для оплаты платежным поручением'!Область_печати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Отдел производства</dc:creator>
  <cp:lastModifiedBy>Юлия Валерьевна ЛУЦЕВИЧ</cp:lastModifiedBy>
  <cp:lastPrinted>2022-04-08T12:55:56Z</cp:lastPrinted>
  <dcterms:created xsi:type="dcterms:W3CDTF">2003-11-27T08:38:04Z</dcterms:created>
  <dcterms:modified xsi:type="dcterms:W3CDTF">2025-10-21T06:03:05Z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Источник">
    <vt:lpwstr>Опубликован не был</vt:lpwstr>
  </property>
</Properties>
</file>